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globalymc.sharepoint.com/teams/YMDA_PORTAL_USINAGEM/Documentos Compartilhados/9 - Cronogramas/G13/Antecipação Forno/"/>
    </mc:Choice>
  </mc:AlternateContent>
  <xr:revisionPtr revIDLastSave="2563" documentId="13_ncr:1_{D4931CD3-820E-4EF7-9C8B-6B9EEBFBC5F2}" xr6:coauthVersionLast="47" xr6:coauthVersionMax="47" xr10:uidLastSave="{51D9AFB6-9D00-42D8-9FFA-DA6AE906B72B}"/>
  <bookViews>
    <workbookView xWindow="-120" yWindow="-120" windowWidth="24240" windowHeight="13140" tabRatio="907" activeTab="5" xr2:uid="{9BF2D7E9-FBB5-42FD-B4E5-0F0187162D46}"/>
  </bookViews>
  <sheets>
    <sheet name="P-465 2025" sheetId="29" r:id="rId1"/>
    <sheet name="PLANEJAMENTO" sheetId="2" r:id="rId2"/>
    <sheet name="BC5 S - NOVO" sheetId="34" r:id="rId3"/>
    <sheet name="BFW S - NOVO" sheetId="33" r:id="rId4"/>
    <sheet name="1C6 - NOVO" sheetId="32" r:id="rId5"/>
    <sheet name="1S4 - NOVO" sheetId="31" r:id="rId6"/>
    <sheet name="B37 P - NOVO" sheetId="26" r:id="rId7"/>
    <sheet name="MODELO" sheetId="30" r:id="rId8"/>
    <sheet name="1S4" sheetId="14" r:id="rId9"/>
    <sheet name="B37 - P" sheetId="16" r:id="rId10"/>
    <sheet name="1C6" sheetId="15" r:id="rId11"/>
    <sheet name="BFW - S" sheetId="18" r:id="rId12"/>
    <sheet name="BC5 - S" sheetId="20" r:id="rId13"/>
    <sheet name="Planilha4" sheetId="25" r:id="rId14"/>
    <sheet name="PlanoProd_dB" sheetId="27" r:id="rId15"/>
    <sheet name="Planilha7" sheetId="28" r:id="rId16"/>
  </sheets>
  <externalReferences>
    <externalReference r:id="rId17"/>
    <externalReference r:id="rId18"/>
  </externalReferences>
  <definedNames>
    <definedName name="_22_08_03">#REF!</definedName>
    <definedName name="_xlnm._FilterDatabase" localSheetId="0" hidden="1">'P-465 2025'!$A$3:$Z$121</definedName>
    <definedName name="_xlnm.Print_Area" localSheetId="0">'P-465 2025'!$A$65:$W$116</definedName>
    <definedName name="Dados_Diário">#REF!</definedName>
    <definedName name="DFHT">#REF!</definedName>
    <definedName name="e">#REF!</definedName>
    <definedName name="ee">#REF!</definedName>
    <definedName name="eee">#REF!</definedName>
    <definedName name="eeee">#REF!</definedName>
    <definedName name="eeeeee">#REF!</definedName>
    <definedName name="eeeeeee">#REF!</definedName>
    <definedName name="eeeeeeee">#REF!</definedName>
    <definedName name="eeeeeeeeee">#REF!</definedName>
    <definedName name="eeeeeeeeeeee">#REF!</definedName>
    <definedName name="eeeeeeeeeeeeee">#REF!</definedName>
    <definedName name="eeeeeeeeeeeeeeeee">#REF!</definedName>
    <definedName name="eeeeeeeeeeeeeeeeeee">#REF!</definedName>
    <definedName name="eeeeeeeeeeeeeeeeeeeeee">#REF!</definedName>
    <definedName name="Eficiência1">[1]Eficiência!$B$3</definedName>
    <definedName name="Eficiência10.1">[1]Eficiência!$B$18</definedName>
    <definedName name="Eficiência10.2">[1]Eficiência!$B$19</definedName>
    <definedName name="Eficiência10.3">[1]Eficiência!$B$20</definedName>
    <definedName name="Eficiência10.5">[1]Eficiência!$B$21</definedName>
    <definedName name="Eficiência10.6">[1]Eficiência!$B$22</definedName>
    <definedName name="Eficiência2">[1]Eficiência!$B$4</definedName>
    <definedName name="Eficiência20">[1]Eficiência!$B$26</definedName>
    <definedName name="Eficiência21.1">[1]Eficiência!$B$23</definedName>
    <definedName name="Eficiência21.2">[1]Eficiência!$B$24</definedName>
    <definedName name="Eficiência21.3">[1]Eficiência!$B$25</definedName>
    <definedName name="Eficiência23.3">[1]Eficiência!$B$27</definedName>
    <definedName name="Eficiência24">[1]Eficiência!$B$29</definedName>
    <definedName name="Eficiência25">[1]Eficiência!$B$30</definedName>
    <definedName name="Eficiência3.1">[1]Eficiência!$B$5</definedName>
    <definedName name="Eficiência3.2">[1]Eficiência!$B$6</definedName>
    <definedName name="Eficiência35">[1]Eficiência!$B$28</definedName>
    <definedName name="Eficiência4">[1]Eficiência!$B$7</definedName>
    <definedName name="Eficiência5.1">[1]Eficiência!$B$8</definedName>
    <definedName name="Eficiência5.2">[1]Eficiência!$B$9</definedName>
    <definedName name="Eficiência6.1">[1]Eficiência!$B$10</definedName>
    <definedName name="Eficiência6.2">[1]Eficiência!$B$11</definedName>
    <definedName name="Eficiência6.3">[1]Eficiência!$B$13</definedName>
    <definedName name="Eficiência6.4">[1]Eficiência!$B$12</definedName>
    <definedName name="Eficiência7.1">[1]Eficiência!$B$14</definedName>
    <definedName name="Eficiência7.2">[1]Eficiência!$B$15</definedName>
    <definedName name="Eficiência8.1">[1]Eficiência!$B$16</definedName>
    <definedName name="Eficiência8.2">[1]Eficiência!$B$17</definedName>
    <definedName name="HOJE">#REF!</definedName>
    <definedName name="JAN">#REF!</definedName>
    <definedName name="POSTO">#REF!</definedName>
    <definedName name="PRENSA_55_TON2">#REF!</definedName>
    <definedName name="QT_MT">#REF!</definedName>
    <definedName name="SSDSDSDSDS">#REF!</definedName>
    <definedName name="SSSS">#REF!</definedName>
    <definedName name="T_C">#REF!</definedName>
    <definedName name="_xlnm.Print_Titles" localSheetId="0">'P-465 2025'!$3:$3</definedName>
    <definedName name="XXXX">#REF!</definedName>
    <definedName name="ZZZZZZ">#REF!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31" l="1"/>
  <c r="D6" i="31"/>
  <c r="AG18" i="34"/>
  <c r="AG19" i="34" s="1"/>
  <c r="AF18" i="34"/>
  <c r="AE18" i="34"/>
  <c r="AC18" i="34"/>
  <c r="AB18" i="34"/>
  <c r="AA18" i="34"/>
  <c r="Z18" i="34"/>
  <c r="Y18" i="34"/>
  <c r="X18" i="34"/>
  <c r="T18" i="34"/>
  <c r="S18" i="34"/>
  <c r="S24" i="34" s="1"/>
  <c r="R18" i="34"/>
  <c r="R19" i="34" s="1"/>
  <c r="Q18" i="34"/>
  <c r="O18" i="34"/>
  <c r="O19" i="34" s="1"/>
  <c r="N18" i="34"/>
  <c r="M18" i="34"/>
  <c r="L18" i="34"/>
  <c r="K18" i="34"/>
  <c r="J18" i="34"/>
  <c r="J24" i="34" s="1"/>
  <c r="E18" i="34"/>
  <c r="E19" i="34" s="1"/>
  <c r="F18" i="34"/>
  <c r="G18" i="34"/>
  <c r="H18" i="34"/>
  <c r="D18" i="34"/>
  <c r="D24" i="34" s="1"/>
  <c r="AG17" i="34"/>
  <c r="AF17" i="34"/>
  <c r="AE17" i="34"/>
  <c r="AB17" i="34"/>
  <c r="AC17" i="34"/>
  <c r="AA17" i="34"/>
  <c r="AA19" i="34" s="1"/>
  <c r="Z17" i="34"/>
  <c r="Y17" i="34"/>
  <c r="X17" i="34"/>
  <c r="T17" i="34"/>
  <c r="S17" i="34"/>
  <c r="S19" i="34" s="1"/>
  <c r="R17" i="34"/>
  <c r="Q17" i="34"/>
  <c r="Q19" i="34" s="1"/>
  <c r="O17" i="34"/>
  <c r="N17" i="34"/>
  <c r="M17" i="34"/>
  <c r="L17" i="34"/>
  <c r="K17" i="34"/>
  <c r="J17" i="34"/>
  <c r="E17" i="34"/>
  <c r="E23" i="34" s="1"/>
  <c r="F17" i="34"/>
  <c r="G17" i="34"/>
  <c r="H17" i="34"/>
  <c r="D17" i="34"/>
  <c r="D23" i="34" s="1"/>
  <c r="AG12" i="34"/>
  <c r="AF12" i="34"/>
  <c r="AE12" i="34"/>
  <c r="AB12" i="34"/>
  <c r="AC12" i="34"/>
  <c r="AA12" i="34"/>
  <c r="Z12" i="34"/>
  <c r="Y12" i="34"/>
  <c r="X12" i="34"/>
  <c r="T12" i="34"/>
  <c r="T24" i="34" s="1"/>
  <c r="S12" i="34"/>
  <c r="S13" i="34" s="1"/>
  <c r="R12" i="34"/>
  <c r="Q12" i="34"/>
  <c r="O12" i="34"/>
  <c r="N12" i="34"/>
  <c r="N24" i="34" s="1"/>
  <c r="M12" i="34"/>
  <c r="L12" i="34"/>
  <c r="K12" i="34"/>
  <c r="K13" i="34" s="1"/>
  <c r="J12" i="34"/>
  <c r="E12" i="34"/>
  <c r="F12" i="34"/>
  <c r="G12" i="34"/>
  <c r="H12" i="34"/>
  <c r="D12" i="34"/>
  <c r="AG11" i="34"/>
  <c r="AF11" i="34"/>
  <c r="AE11" i="34"/>
  <c r="AB11" i="34"/>
  <c r="AC11" i="34"/>
  <c r="AA11" i="34"/>
  <c r="AA23" i="34" s="1"/>
  <c r="Z11" i="34"/>
  <c r="Y11" i="34"/>
  <c r="X11" i="34"/>
  <c r="T11" i="34"/>
  <c r="T23" i="34" s="1"/>
  <c r="S11" i="34"/>
  <c r="R11" i="34"/>
  <c r="R13" i="34" s="1"/>
  <c r="Q11" i="34"/>
  <c r="O11" i="34"/>
  <c r="N11" i="34"/>
  <c r="M11" i="34"/>
  <c r="L11" i="34"/>
  <c r="L13" i="34" s="1"/>
  <c r="K11" i="34"/>
  <c r="J11" i="34"/>
  <c r="E11" i="34"/>
  <c r="F11" i="34"/>
  <c r="G11" i="34"/>
  <c r="H11" i="34"/>
  <c r="D11" i="34"/>
  <c r="AG6" i="34"/>
  <c r="AG24" i="34" s="1"/>
  <c r="AF6" i="34"/>
  <c r="AE6" i="34"/>
  <c r="AB6" i="34"/>
  <c r="AC6" i="34"/>
  <c r="AC24" i="34" s="1"/>
  <c r="AA6" i="34"/>
  <c r="AA24" i="34" s="1"/>
  <c r="Z6" i="34"/>
  <c r="Y6" i="34"/>
  <c r="X6" i="34"/>
  <c r="T6" i="34"/>
  <c r="S6" i="34"/>
  <c r="R6" i="34"/>
  <c r="Q6" i="34"/>
  <c r="O6" i="34"/>
  <c r="N6" i="34"/>
  <c r="M6" i="34"/>
  <c r="M24" i="34" s="1"/>
  <c r="L6" i="34"/>
  <c r="K6" i="34"/>
  <c r="J6" i="34"/>
  <c r="E6" i="34"/>
  <c r="E10" i="34" s="1"/>
  <c r="F10" i="34" s="1"/>
  <c r="G10" i="34" s="1"/>
  <c r="H10" i="34" s="1"/>
  <c r="J10" i="34" s="1"/>
  <c r="K10" i="34" s="1"/>
  <c r="F6" i="34"/>
  <c r="G6" i="34"/>
  <c r="H6" i="34"/>
  <c r="D6" i="34"/>
  <c r="AG5" i="34"/>
  <c r="AF5" i="34"/>
  <c r="AE5" i="34"/>
  <c r="AB5" i="34"/>
  <c r="AC5" i="34"/>
  <c r="AA5" i="34"/>
  <c r="Z5" i="34"/>
  <c r="Y5" i="34"/>
  <c r="X5" i="34"/>
  <c r="T5" i="34"/>
  <c r="S5" i="34"/>
  <c r="S23" i="34" s="1"/>
  <c r="R5" i="34"/>
  <c r="Q5" i="34"/>
  <c r="O5" i="34"/>
  <c r="N5" i="34"/>
  <c r="M5" i="34"/>
  <c r="L5" i="34"/>
  <c r="K5" i="34"/>
  <c r="J5" i="34"/>
  <c r="E5" i="34"/>
  <c r="E7" i="34" s="1"/>
  <c r="F5" i="34"/>
  <c r="G5" i="34"/>
  <c r="H5" i="34"/>
  <c r="D5" i="34"/>
  <c r="BQ6" i="34"/>
  <c r="BP6" i="34"/>
  <c r="BO6" i="34"/>
  <c r="BN6" i="34"/>
  <c r="BM6" i="34"/>
  <c r="BL6" i="34"/>
  <c r="BJ6" i="34"/>
  <c r="BI6" i="34"/>
  <c r="BH6" i="34"/>
  <c r="BG6" i="34"/>
  <c r="BF6" i="34"/>
  <c r="BE6" i="34"/>
  <c r="BE24" i="34" s="1"/>
  <c r="BC6" i="34"/>
  <c r="BB6" i="34"/>
  <c r="BA6" i="34"/>
  <c r="AZ6" i="34"/>
  <c r="AY6" i="34"/>
  <c r="AX6" i="34"/>
  <c r="AX7" i="34" s="1"/>
  <c r="AV6" i="34"/>
  <c r="AS6" i="34"/>
  <c r="AT6" i="34"/>
  <c r="AU6" i="34"/>
  <c r="AR6" i="34"/>
  <c r="AQ6" i="34"/>
  <c r="AO6" i="34"/>
  <c r="AN6" i="34"/>
  <c r="BQ5" i="34"/>
  <c r="BP5" i="34"/>
  <c r="BO5" i="34"/>
  <c r="BN5" i="34"/>
  <c r="BM5" i="34"/>
  <c r="BL5" i="34"/>
  <c r="BJ5" i="34"/>
  <c r="BJ23" i="34" s="1"/>
  <c r="BI5" i="34"/>
  <c r="BH5" i="34"/>
  <c r="BG5" i="34"/>
  <c r="BF5" i="34"/>
  <c r="BE5" i="34"/>
  <c r="BC5" i="34"/>
  <c r="BB5" i="34"/>
  <c r="BA5" i="34"/>
  <c r="AZ5" i="34"/>
  <c r="AY5" i="34"/>
  <c r="AX5" i="34"/>
  <c r="AV5" i="34"/>
  <c r="AV7" i="34" s="1"/>
  <c r="AS5" i="34"/>
  <c r="AT5" i="34"/>
  <c r="AU5" i="34"/>
  <c r="AR5" i="34"/>
  <c r="AQ5" i="34"/>
  <c r="AO5" i="34"/>
  <c r="AN5" i="34"/>
  <c r="BQ18" i="34"/>
  <c r="BP18" i="34"/>
  <c r="BO18" i="34"/>
  <c r="BN18" i="34"/>
  <c r="BM18" i="34"/>
  <c r="BL18" i="34"/>
  <c r="BJ18" i="34"/>
  <c r="BI18" i="34"/>
  <c r="BI19" i="34" s="1"/>
  <c r="BH18" i="34"/>
  <c r="BG18" i="34"/>
  <c r="BF18" i="34"/>
  <c r="BE18" i="34"/>
  <c r="BC18" i="34"/>
  <c r="BB18" i="34"/>
  <c r="BA18" i="34"/>
  <c r="AZ18" i="34"/>
  <c r="AY18" i="34"/>
  <c r="AX18" i="34"/>
  <c r="AS18" i="34"/>
  <c r="AT18" i="34"/>
  <c r="AU18" i="34"/>
  <c r="AV18" i="34"/>
  <c r="AR18" i="34"/>
  <c r="AQ18" i="34"/>
  <c r="AO18" i="34"/>
  <c r="AO19" i="34" s="1"/>
  <c r="AN18" i="34"/>
  <c r="AN19" i="34" s="1"/>
  <c r="BQ17" i="34"/>
  <c r="BP17" i="34"/>
  <c r="BO17" i="34"/>
  <c r="BN17" i="34"/>
  <c r="BM17" i="34"/>
  <c r="BL17" i="34"/>
  <c r="BR17" i="34"/>
  <c r="BJ17" i="34"/>
  <c r="BI17" i="34"/>
  <c r="BH17" i="34"/>
  <c r="BG17" i="34"/>
  <c r="BF17" i="34"/>
  <c r="BE17" i="34"/>
  <c r="BE19" i="34" s="1"/>
  <c r="BC17" i="34"/>
  <c r="BB17" i="34"/>
  <c r="BA17" i="34"/>
  <c r="AZ17" i="34"/>
  <c r="AY17" i="34"/>
  <c r="AX17" i="34"/>
  <c r="AS17" i="34"/>
  <c r="AS19" i="34" s="1"/>
  <c r="AT17" i="34"/>
  <c r="AU17" i="34"/>
  <c r="AV17" i="34"/>
  <c r="AR17" i="34"/>
  <c r="AQ17" i="34"/>
  <c r="AO17" i="34"/>
  <c r="AN17" i="34"/>
  <c r="BQ12" i="34"/>
  <c r="BP12" i="34"/>
  <c r="BO12" i="34"/>
  <c r="BN12" i="34"/>
  <c r="BM12" i="34"/>
  <c r="BL12" i="34"/>
  <c r="BJ12" i="34"/>
  <c r="BI12" i="34"/>
  <c r="BH12" i="34"/>
  <c r="BG12" i="34"/>
  <c r="BF12" i="34"/>
  <c r="BF13" i="34" s="1"/>
  <c r="BE12" i="34"/>
  <c r="BE13" i="34" s="1"/>
  <c r="BC12" i="34"/>
  <c r="BB12" i="34"/>
  <c r="BA12" i="34"/>
  <c r="AZ12" i="34"/>
  <c r="AY12" i="34"/>
  <c r="AY13" i="34" s="1"/>
  <c r="AX12" i="34"/>
  <c r="AX13" i="34" s="1"/>
  <c r="AS12" i="34"/>
  <c r="AT12" i="34"/>
  <c r="AU12" i="34"/>
  <c r="AV12" i="34"/>
  <c r="AR12" i="34"/>
  <c r="AQ12" i="34"/>
  <c r="AQ13" i="34" s="1"/>
  <c r="AO12" i="34"/>
  <c r="AO13" i="34" s="1"/>
  <c r="AN12" i="34"/>
  <c r="AN16" i="34" s="1"/>
  <c r="BQ11" i="34"/>
  <c r="BQ13" i="34" s="1"/>
  <c r="BP11" i="34"/>
  <c r="BO11" i="34"/>
  <c r="BN11" i="34"/>
  <c r="BM11" i="34"/>
  <c r="BL11" i="34"/>
  <c r="BJ11" i="34"/>
  <c r="BI11" i="34"/>
  <c r="BH11" i="34"/>
  <c r="BH13" i="34" s="1"/>
  <c r="BG11" i="34"/>
  <c r="BF11" i="34"/>
  <c r="BE11" i="34"/>
  <c r="BC11" i="34"/>
  <c r="BB11" i="34"/>
  <c r="BA11" i="34"/>
  <c r="AZ11" i="34"/>
  <c r="AY11" i="34"/>
  <c r="AX11" i="34"/>
  <c r="AS11" i="34"/>
  <c r="AT11" i="34"/>
  <c r="AU11" i="34"/>
  <c r="AV11" i="34"/>
  <c r="AV13" i="34" s="1"/>
  <c r="AR11" i="34"/>
  <c r="AQ11" i="34"/>
  <c r="AO11" i="34"/>
  <c r="AN11" i="34"/>
  <c r="CO18" i="34"/>
  <c r="CN18" i="34"/>
  <c r="CN19" i="34" s="1"/>
  <c r="CM18" i="34"/>
  <c r="CL18" i="34"/>
  <c r="CK18" i="34"/>
  <c r="CI18" i="34"/>
  <c r="CH18" i="34"/>
  <c r="CG18" i="34"/>
  <c r="CF18" i="34"/>
  <c r="CE18" i="34"/>
  <c r="CD18" i="34"/>
  <c r="BX18" i="34"/>
  <c r="BX19" i="34" s="1"/>
  <c r="BY18" i="34"/>
  <c r="BY19" i="34" s="1"/>
  <c r="BZ18" i="34"/>
  <c r="BZ24" i="34" s="1"/>
  <c r="CA18" i="34"/>
  <c r="CB18" i="34"/>
  <c r="BW18" i="34"/>
  <c r="BW24" i="34" s="1"/>
  <c r="CO17" i="34"/>
  <c r="CO19" i="34" s="1"/>
  <c r="CN17" i="34"/>
  <c r="CM17" i="34"/>
  <c r="CL17" i="34"/>
  <c r="CK17" i="34"/>
  <c r="CI17" i="34"/>
  <c r="CH17" i="34"/>
  <c r="CG17" i="34"/>
  <c r="CF17" i="34"/>
  <c r="CE17" i="34"/>
  <c r="CD17" i="34"/>
  <c r="CD19" i="34" s="1"/>
  <c r="BX17" i="34"/>
  <c r="BY17" i="34"/>
  <c r="BZ17" i="34"/>
  <c r="CA17" i="34"/>
  <c r="CB17" i="34"/>
  <c r="BW17" i="34"/>
  <c r="BW21" i="34" s="1"/>
  <c r="CO12" i="34"/>
  <c r="CN12" i="34"/>
  <c r="CM12" i="34"/>
  <c r="CL12" i="34"/>
  <c r="CK12" i="34"/>
  <c r="CI12" i="34"/>
  <c r="CH12" i="34"/>
  <c r="CG12" i="34"/>
  <c r="CF12" i="34"/>
  <c r="CE12" i="34"/>
  <c r="CD12" i="34"/>
  <c r="BX12" i="34"/>
  <c r="BY12" i="34"/>
  <c r="BZ12" i="34"/>
  <c r="CA12" i="34"/>
  <c r="CB12" i="34"/>
  <c r="BW12" i="34"/>
  <c r="BW16" i="34" s="1"/>
  <c r="BX16" i="34" s="1"/>
  <c r="BY16" i="34" s="1"/>
  <c r="CO11" i="34"/>
  <c r="CO13" i="34" s="1"/>
  <c r="CN11" i="34"/>
  <c r="CM11" i="34"/>
  <c r="CL11" i="34"/>
  <c r="CK11" i="34"/>
  <c r="CI11" i="34"/>
  <c r="CI23" i="34" s="1"/>
  <c r="CH11" i="34"/>
  <c r="CG11" i="34"/>
  <c r="CF11" i="34"/>
  <c r="CE11" i="34"/>
  <c r="CD11" i="34"/>
  <c r="CD13" i="34" s="1"/>
  <c r="BX11" i="34"/>
  <c r="BY11" i="34"/>
  <c r="BZ11" i="34"/>
  <c r="CA11" i="34"/>
  <c r="CB11" i="34"/>
  <c r="BW11" i="34"/>
  <c r="BW15" i="34" s="1"/>
  <c r="CO6" i="34"/>
  <c r="CN6" i="34"/>
  <c r="CM6" i="34"/>
  <c r="CL6" i="34"/>
  <c r="CK6" i="34"/>
  <c r="CI6" i="34"/>
  <c r="CI7" i="34" s="1"/>
  <c r="CH6" i="34"/>
  <c r="CG6" i="34"/>
  <c r="CF6" i="34"/>
  <c r="CE6" i="34"/>
  <c r="CD6" i="34"/>
  <c r="CD10" i="34" s="1"/>
  <c r="CE10" i="34" s="1"/>
  <c r="CF10" i="34" s="1"/>
  <c r="CG10" i="34" s="1"/>
  <c r="BX6" i="34"/>
  <c r="BY6" i="34"/>
  <c r="BZ6" i="34"/>
  <c r="CA6" i="34"/>
  <c r="CB6" i="34"/>
  <c r="BW6" i="34"/>
  <c r="CO5" i="34"/>
  <c r="CN5" i="34"/>
  <c r="CM5" i="34"/>
  <c r="CL5" i="34"/>
  <c r="CK5" i="34"/>
  <c r="CI5" i="34"/>
  <c r="CH5" i="34"/>
  <c r="CH23" i="34" s="1"/>
  <c r="CG5" i="34"/>
  <c r="CF5" i="34"/>
  <c r="CE5" i="34"/>
  <c r="CD5" i="34"/>
  <c r="BX5" i="34"/>
  <c r="BY5" i="34"/>
  <c r="BZ5" i="34"/>
  <c r="CA5" i="34"/>
  <c r="CB5" i="34"/>
  <c r="BW5" i="34"/>
  <c r="CO26" i="34"/>
  <c r="CN26" i="34"/>
  <c r="CM26" i="34"/>
  <c r="CL26" i="34"/>
  <c r="CK26" i="34"/>
  <c r="CI26" i="34"/>
  <c r="CH26" i="34"/>
  <c r="CG26" i="34"/>
  <c r="CF26" i="34"/>
  <c r="CE26" i="34"/>
  <c r="CD26" i="34"/>
  <c r="CB26" i="34"/>
  <c r="CA26" i="34"/>
  <c r="BZ26" i="34"/>
  <c r="BY26" i="34"/>
  <c r="BX26" i="34"/>
  <c r="BW26" i="34"/>
  <c r="BQ26" i="34"/>
  <c r="BP26" i="34"/>
  <c r="BO26" i="34"/>
  <c r="BN26" i="34"/>
  <c r="BM26" i="34"/>
  <c r="BL26" i="34"/>
  <c r="BJ26" i="34"/>
  <c r="BI26" i="34"/>
  <c r="BH26" i="34"/>
  <c r="BG26" i="34"/>
  <c r="BF26" i="34"/>
  <c r="BE26" i="34"/>
  <c r="BC26" i="34"/>
  <c r="BB26" i="34"/>
  <c r="BA26" i="34"/>
  <c r="AZ26" i="34"/>
  <c r="AY26" i="34"/>
  <c r="AX26" i="34"/>
  <c r="AV26" i="34"/>
  <c r="AU26" i="34"/>
  <c r="AT26" i="34"/>
  <c r="AS26" i="34"/>
  <c r="AR26" i="34"/>
  <c r="AQ26" i="34"/>
  <c r="AO26" i="34"/>
  <c r="AN26" i="34"/>
  <c r="AG26" i="34"/>
  <c r="AF26" i="34"/>
  <c r="AE26" i="34"/>
  <c r="AC26" i="34"/>
  <c r="AB26" i="34"/>
  <c r="AA26" i="34"/>
  <c r="Z26" i="34"/>
  <c r="Y26" i="34"/>
  <c r="X26" i="34"/>
  <c r="T26" i="34"/>
  <c r="S26" i="34"/>
  <c r="R26" i="34"/>
  <c r="Q26" i="34"/>
  <c r="O26" i="34"/>
  <c r="N26" i="34"/>
  <c r="M26" i="34"/>
  <c r="L26" i="34"/>
  <c r="K26" i="34"/>
  <c r="J26" i="34"/>
  <c r="H26" i="34"/>
  <c r="G26" i="34"/>
  <c r="F26" i="34"/>
  <c r="E26" i="34"/>
  <c r="D26" i="34"/>
  <c r="AI26" i="34" s="1"/>
  <c r="CE24" i="34"/>
  <c r="CL23" i="34"/>
  <c r="DA20" i="34"/>
  <c r="BR20" i="34"/>
  <c r="AI20" i="34"/>
  <c r="CG19" i="34"/>
  <c r="BJ19" i="34"/>
  <c r="BA19" i="34"/>
  <c r="AB19" i="34"/>
  <c r="G19" i="34"/>
  <c r="CK22" i="34"/>
  <c r="CD22" i="34"/>
  <c r="CE22" i="34" s="1"/>
  <c r="CF22" i="34" s="1"/>
  <c r="CG22" i="34" s="1"/>
  <c r="CH22" i="34" s="1"/>
  <c r="BW22" i="34"/>
  <c r="BX22" i="34" s="1"/>
  <c r="BY22" i="34" s="1"/>
  <c r="CA22" i="34" s="1"/>
  <c r="CM19" i="34"/>
  <c r="CK19" i="34"/>
  <c r="CI19" i="34"/>
  <c r="CH19" i="34"/>
  <c r="CF19" i="34"/>
  <c r="CE19" i="34"/>
  <c r="CA19" i="34"/>
  <c r="BZ19" i="34"/>
  <c r="BQ19" i="34"/>
  <c r="BP19" i="34"/>
  <c r="BO19" i="34"/>
  <c r="BN19" i="34"/>
  <c r="BM19" i="34"/>
  <c r="BL19" i="34"/>
  <c r="BH19" i="34"/>
  <c r="BG19" i="34"/>
  <c r="BF19" i="34"/>
  <c r="BC19" i="34"/>
  <c r="BB19" i="34"/>
  <c r="AZ19" i="34"/>
  <c r="AY19" i="34"/>
  <c r="AV19" i="34"/>
  <c r="AU19" i="34"/>
  <c r="AT19" i="34"/>
  <c r="AQ19" i="34"/>
  <c r="AF19" i="34"/>
  <c r="AE19" i="34"/>
  <c r="AC19" i="34"/>
  <c r="Z19" i="34"/>
  <c r="Y19" i="34"/>
  <c r="X19" i="34"/>
  <c r="T19" i="34"/>
  <c r="N19" i="34"/>
  <c r="M19" i="34"/>
  <c r="L19" i="34"/>
  <c r="K19" i="34"/>
  <c r="H19" i="34"/>
  <c r="F19" i="34"/>
  <c r="E15" i="34"/>
  <c r="F15" i="34" s="1"/>
  <c r="G15" i="34" s="1"/>
  <c r="H15" i="34" s="1"/>
  <c r="J15" i="34" s="1"/>
  <c r="K15" i="34" s="1"/>
  <c r="L15" i="34" s="1"/>
  <c r="M15" i="34" s="1"/>
  <c r="N15" i="34" s="1"/>
  <c r="D15" i="34"/>
  <c r="DA14" i="34"/>
  <c r="BR14" i="34"/>
  <c r="AI14" i="34"/>
  <c r="CL13" i="34"/>
  <c r="CK13" i="34"/>
  <c r="CI13" i="34"/>
  <c r="CB13" i="34"/>
  <c r="CA13" i="34"/>
  <c r="BZ13" i="34"/>
  <c r="BO13" i="34"/>
  <c r="BN13" i="34"/>
  <c r="BM13" i="34"/>
  <c r="BC13" i="34"/>
  <c r="AT13" i="34"/>
  <c r="AG13" i="34"/>
  <c r="AF13" i="34"/>
  <c r="Y13" i="34"/>
  <c r="X13" i="34"/>
  <c r="T13" i="34"/>
  <c r="M13" i="34"/>
  <c r="D13" i="34"/>
  <c r="CK16" i="34"/>
  <c r="CL16" i="34" s="1"/>
  <c r="CM16" i="34" s="1"/>
  <c r="CD16" i="34"/>
  <c r="DA12" i="34"/>
  <c r="AE13" i="34"/>
  <c r="J13" i="34"/>
  <c r="G24" i="34"/>
  <c r="D16" i="34"/>
  <c r="E16" i="34" s="1"/>
  <c r="F16" i="34" s="1"/>
  <c r="CN13" i="34"/>
  <c r="CM13" i="34"/>
  <c r="CH13" i="34"/>
  <c r="CF13" i="34"/>
  <c r="CE13" i="34"/>
  <c r="CB23" i="34"/>
  <c r="BY13" i="34"/>
  <c r="BX13" i="34"/>
  <c r="BP13" i="34"/>
  <c r="BL13" i="34"/>
  <c r="BJ13" i="34"/>
  <c r="BI13" i="34"/>
  <c r="BG13" i="34"/>
  <c r="BB13" i="34"/>
  <c r="BA13" i="34"/>
  <c r="AZ13" i="34"/>
  <c r="AS13" i="34"/>
  <c r="AR13" i="34"/>
  <c r="AN13" i="34"/>
  <c r="AC13" i="34"/>
  <c r="AB13" i="34"/>
  <c r="Z13" i="34"/>
  <c r="Q13" i="34"/>
  <c r="O13" i="34"/>
  <c r="N23" i="34"/>
  <c r="H13" i="34"/>
  <c r="G13" i="34"/>
  <c r="F13" i="34"/>
  <c r="CK10" i="34"/>
  <c r="CL10" i="34" s="1"/>
  <c r="CM10" i="34" s="1"/>
  <c r="CN10" i="34" s="1"/>
  <c r="CO10" i="34" s="1"/>
  <c r="DA10" i="34" s="1"/>
  <c r="AN10" i="34"/>
  <c r="D10" i="34"/>
  <c r="D9" i="34"/>
  <c r="E9" i="34" s="1"/>
  <c r="F9" i="34" s="1"/>
  <c r="G9" i="34" s="1"/>
  <c r="H9" i="34" s="1"/>
  <c r="J9" i="34" s="1"/>
  <c r="K9" i="34" s="1"/>
  <c r="L9" i="34" s="1"/>
  <c r="M9" i="34" s="1"/>
  <c r="N9" i="34" s="1"/>
  <c r="O9" i="34" s="1"/>
  <c r="Q9" i="34" s="1"/>
  <c r="R9" i="34" s="1"/>
  <c r="DA8" i="34"/>
  <c r="BR8" i="34"/>
  <c r="AI8" i="34"/>
  <c r="CL7" i="34"/>
  <c r="CK7" i="34"/>
  <c r="CB7" i="34"/>
  <c r="CA7" i="34"/>
  <c r="BZ7" i="34"/>
  <c r="BP7" i="34"/>
  <c r="BO7" i="34"/>
  <c r="BN7" i="34"/>
  <c r="BG7" i="34"/>
  <c r="BF7" i="34"/>
  <c r="AN7" i="34"/>
  <c r="AG7" i="34"/>
  <c r="Z7" i="34"/>
  <c r="Y7" i="34"/>
  <c r="X7" i="34"/>
  <c r="N7" i="34"/>
  <c r="L7" i="34"/>
  <c r="D7" i="34"/>
  <c r="CO24" i="34"/>
  <c r="CM24" i="34"/>
  <c r="CK24" i="34"/>
  <c r="CK28" i="34" s="1"/>
  <c r="CI24" i="34"/>
  <c r="CH24" i="34"/>
  <c r="CF24" i="34"/>
  <c r="CA24" i="34"/>
  <c r="BY24" i="34"/>
  <c r="BQ24" i="34"/>
  <c r="BO24" i="34"/>
  <c r="BN24" i="34"/>
  <c r="BM24" i="34"/>
  <c r="BJ24" i="34"/>
  <c r="BH24" i="34"/>
  <c r="BF24" i="34"/>
  <c r="BC24" i="34"/>
  <c r="BB24" i="34"/>
  <c r="BA24" i="34"/>
  <c r="AZ24" i="34"/>
  <c r="AV24" i="34"/>
  <c r="AT24" i="34"/>
  <c r="AS24" i="34"/>
  <c r="AR24" i="34"/>
  <c r="AQ24" i="34"/>
  <c r="AF24" i="34"/>
  <c r="AE24" i="34"/>
  <c r="AB24" i="34"/>
  <c r="Z24" i="34"/>
  <c r="Y24" i="34"/>
  <c r="X24" i="34"/>
  <c r="Q24" i="34"/>
  <c r="O24" i="34"/>
  <c r="L24" i="34"/>
  <c r="K24" i="34"/>
  <c r="H24" i="34"/>
  <c r="F24" i="34"/>
  <c r="E24" i="34"/>
  <c r="CN23" i="34"/>
  <c r="CM23" i="34"/>
  <c r="CK23" i="34"/>
  <c r="CF23" i="34"/>
  <c r="CF25" i="34" s="1"/>
  <c r="CE23" i="34"/>
  <c r="CE25" i="34" s="1"/>
  <c r="CA23" i="34"/>
  <c r="BZ23" i="34"/>
  <c r="BY23" i="34"/>
  <c r="BW23" i="34"/>
  <c r="BW27" i="34" s="1"/>
  <c r="BO23" i="34"/>
  <c r="BN23" i="34"/>
  <c r="BM23" i="34"/>
  <c r="BH23" i="34"/>
  <c r="BG23" i="34"/>
  <c r="BF23" i="34"/>
  <c r="BC23" i="34"/>
  <c r="BB23" i="34"/>
  <c r="BA23" i="34"/>
  <c r="AZ23" i="34"/>
  <c r="AY23" i="34"/>
  <c r="AQ23" i="34"/>
  <c r="AG23" i="34"/>
  <c r="AF23" i="34"/>
  <c r="AE23" i="34"/>
  <c r="AC23" i="34"/>
  <c r="AB23" i="34"/>
  <c r="Z23" i="34"/>
  <c r="Y23" i="34"/>
  <c r="X23" i="34"/>
  <c r="Q23" i="34"/>
  <c r="O23" i="34"/>
  <c r="M23" i="34"/>
  <c r="L23" i="34"/>
  <c r="K23" i="34"/>
  <c r="H23" i="34"/>
  <c r="G23" i="34"/>
  <c r="F23" i="34"/>
  <c r="CO18" i="33"/>
  <c r="CN18" i="33"/>
  <c r="CM18" i="33"/>
  <c r="CL18" i="33"/>
  <c r="CK18" i="33"/>
  <c r="CI18" i="33"/>
  <c r="CH18" i="33"/>
  <c r="CG18" i="33"/>
  <c r="CF18" i="33"/>
  <c r="CE18" i="33"/>
  <c r="CD18" i="33"/>
  <c r="BX18" i="33"/>
  <c r="BY18" i="33"/>
  <c r="BZ18" i="33"/>
  <c r="CA18" i="33"/>
  <c r="CB18" i="33"/>
  <c r="CB24" i="33" s="1"/>
  <c r="BW18" i="33"/>
  <c r="CO17" i="33"/>
  <c r="CN17" i="33"/>
  <c r="CM17" i="33"/>
  <c r="CL17" i="33"/>
  <c r="CK17" i="33"/>
  <c r="CI17" i="33"/>
  <c r="CH17" i="33"/>
  <c r="CG17" i="33"/>
  <c r="CF17" i="33"/>
  <c r="CE17" i="33"/>
  <c r="CD17" i="33"/>
  <c r="BX17" i="33"/>
  <c r="BY17" i="33"/>
  <c r="BZ17" i="33"/>
  <c r="CA17" i="33"/>
  <c r="CB17" i="33"/>
  <c r="BW17" i="33"/>
  <c r="CO12" i="33"/>
  <c r="CN12" i="33"/>
  <c r="CM12" i="33"/>
  <c r="CL12" i="33"/>
  <c r="CK12" i="33"/>
  <c r="CI12" i="33"/>
  <c r="CH12" i="33"/>
  <c r="CG12" i="33"/>
  <c r="CF12" i="33"/>
  <c r="CE12" i="33"/>
  <c r="CD12" i="33"/>
  <c r="CD16" i="33" s="1"/>
  <c r="CE16" i="33" s="1"/>
  <c r="CF16" i="33" s="1"/>
  <c r="CG16" i="33" s="1"/>
  <c r="CH16" i="33" s="1"/>
  <c r="BX12" i="33"/>
  <c r="BY12" i="33"/>
  <c r="BZ12" i="33"/>
  <c r="BZ13" i="33" s="1"/>
  <c r="CA12" i="33"/>
  <c r="CB12" i="33"/>
  <c r="BW12" i="33"/>
  <c r="CO11" i="33"/>
  <c r="CO23" i="33" s="1"/>
  <c r="CN11" i="33"/>
  <c r="CM11" i="33"/>
  <c r="CL11" i="33"/>
  <c r="CK11" i="33"/>
  <c r="CI11" i="33"/>
  <c r="CH11" i="33"/>
  <c r="CG11" i="33"/>
  <c r="CF11" i="33"/>
  <c r="CE11" i="33"/>
  <c r="CD11" i="33"/>
  <c r="BX11" i="33"/>
  <c r="BY11" i="33"/>
  <c r="BZ11" i="33"/>
  <c r="CA11" i="33"/>
  <c r="CB11" i="33"/>
  <c r="BW11" i="33"/>
  <c r="CO6" i="33"/>
  <c r="CN6" i="33"/>
  <c r="CM6" i="33"/>
  <c r="CL6" i="33"/>
  <c r="CK6" i="33"/>
  <c r="CI6" i="33"/>
  <c r="CH6" i="33"/>
  <c r="CG6" i="33"/>
  <c r="CG24" i="33" s="1"/>
  <c r="CF6" i="33"/>
  <c r="CE6" i="33"/>
  <c r="CD6" i="33"/>
  <c r="BX6" i="33"/>
  <c r="BY6" i="33"/>
  <c r="BZ6" i="33"/>
  <c r="CA6" i="33"/>
  <c r="CB6" i="33"/>
  <c r="BW6" i="33"/>
  <c r="CO5" i="33"/>
  <c r="CN5" i="33"/>
  <c r="CM5" i="33"/>
  <c r="CL5" i="33"/>
  <c r="CK5" i="33"/>
  <c r="CI5" i="33"/>
  <c r="CH5" i="33"/>
  <c r="CG5" i="33"/>
  <c r="CG23" i="33" s="1"/>
  <c r="CF5" i="33"/>
  <c r="CE5" i="33"/>
  <c r="CD5" i="33"/>
  <c r="BX5" i="33"/>
  <c r="BY5" i="33"/>
  <c r="BZ5" i="33"/>
  <c r="CA5" i="33"/>
  <c r="CB5" i="33"/>
  <c r="BW5" i="33"/>
  <c r="BQ18" i="33"/>
  <c r="BP18" i="33"/>
  <c r="BO18" i="33"/>
  <c r="BN18" i="33"/>
  <c r="BM18" i="33"/>
  <c r="BL18" i="33"/>
  <c r="BJ18" i="33"/>
  <c r="BI18" i="33"/>
  <c r="BH18" i="33"/>
  <c r="BG18" i="33"/>
  <c r="BF18" i="33"/>
  <c r="BE18" i="33"/>
  <c r="BC18" i="33"/>
  <c r="BB18" i="33"/>
  <c r="BA18" i="33"/>
  <c r="AZ18" i="33"/>
  <c r="AY18" i="33"/>
  <c r="AX18" i="33"/>
  <c r="AS18" i="33"/>
  <c r="AT18" i="33"/>
  <c r="AU18" i="33"/>
  <c r="AV18" i="33"/>
  <c r="AR18" i="33"/>
  <c r="AR24" i="33" s="1"/>
  <c r="AQ18" i="33"/>
  <c r="AO18" i="33"/>
  <c r="AN18" i="33"/>
  <c r="AN22" i="33" s="1"/>
  <c r="AO22" i="33" s="1"/>
  <c r="BQ17" i="33"/>
  <c r="BP17" i="33"/>
  <c r="BO17" i="33"/>
  <c r="BN17" i="33"/>
  <c r="BM17" i="33"/>
  <c r="BL17" i="33"/>
  <c r="BL19" i="33" s="1"/>
  <c r="BJ17" i="33"/>
  <c r="BI17" i="33"/>
  <c r="BH17" i="33"/>
  <c r="BG17" i="33"/>
  <c r="BF17" i="33"/>
  <c r="BE17" i="33"/>
  <c r="BC17" i="33"/>
  <c r="BB17" i="33"/>
  <c r="BA17" i="33"/>
  <c r="AZ17" i="33"/>
  <c r="AY17" i="33"/>
  <c r="AX17" i="33"/>
  <c r="AS17" i="33"/>
  <c r="AT17" i="33"/>
  <c r="AU17" i="33"/>
  <c r="AV17" i="33"/>
  <c r="AR17" i="33"/>
  <c r="AQ17" i="33"/>
  <c r="AO17" i="33"/>
  <c r="AN17" i="33"/>
  <c r="BQ12" i="33"/>
  <c r="BP12" i="33"/>
  <c r="BO12" i="33"/>
  <c r="BN12" i="33"/>
  <c r="BM12" i="33"/>
  <c r="BL12" i="33"/>
  <c r="BL13" i="33" s="1"/>
  <c r="BJ12" i="33"/>
  <c r="BI12" i="33"/>
  <c r="BH12" i="33"/>
  <c r="BG12" i="33"/>
  <c r="BF12" i="33"/>
  <c r="BE12" i="33"/>
  <c r="BE13" i="33" s="1"/>
  <c r="BC12" i="33"/>
  <c r="BB12" i="33"/>
  <c r="BA12" i="33"/>
  <c r="AZ12" i="33"/>
  <c r="AY12" i="33"/>
  <c r="AX12" i="33"/>
  <c r="AS12" i="33"/>
  <c r="AT12" i="33"/>
  <c r="AU12" i="33"/>
  <c r="AV12" i="33"/>
  <c r="AR12" i="33"/>
  <c r="AQ12" i="33"/>
  <c r="AO12" i="33"/>
  <c r="AN12" i="33"/>
  <c r="BQ11" i="33"/>
  <c r="BP11" i="33"/>
  <c r="BO11" i="33"/>
  <c r="BN11" i="33"/>
  <c r="BM11" i="33"/>
  <c r="BL11" i="33"/>
  <c r="BJ11" i="33"/>
  <c r="BI11" i="33"/>
  <c r="BH11" i="33"/>
  <c r="BG11" i="33"/>
  <c r="BF11" i="33"/>
  <c r="BE11" i="33"/>
  <c r="BC11" i="33"/>
  <c r="BB11" i="33"/>
  <c r="BA11" i="33"/>
  <c r="AZ11" i="33"/>
  <c r="AY11" i="33"/>
  <c r="AX11" i="33"/>
  <c r="AX13" i="33" s="1"/>
  <c r="AS11" i="33"/>
  <c r="AT11" i="33"/>
  <c r="AU11" i="33"/>
  <c r="AV11" i="33"/>
  <c r="AR11" i="33"/>
  <c r="AQ11" i="33"/>
  <c r="AO11" i="33"/>
  <c r="AN11" i="33"/>
  <c r="BQ6" i="33"/>
  <c r="BP6" i="33"/>
  <c r="BO6" i="33"/>
  <c r="BN6" i="33"/>
  <c r="BM6" i="33"/>
  <c r="BL6" i="33"/>
  <c r="BJ6" i="33"/>
  <c r="BI6" i="33"/>
  <c r="BH6" i="33"/>
  <c r="BG6" i="33"/>
  <c r="BF6" i="33"/>
  <c r="BE6" i="33"/>
  <c r="BC6" i="33"/>
  <c r="BB6" i="33"/>
  <c r="BA6" i="33"/>
  <c r="AZ6" i="33"/>
  <c r="AY6" i="33"/>
  <c r="AX6" i="33"/>
  <c r="AX24" i="33" s="1"/>
  <c r="AS6" i="33"/>
  <c r="AT6" i="33"/>
  <c r="AU6" i="33"/>
  <c r="AV6" i="33"/>
  <c r="AR6" i="33"/>
  <c r="AQ6" i="33"/>
  <c r="AO6" i="33"/>
  <c r="AN6" i="33"/>
  <c r="BQ5" i="33"/>
  <c r="BP5" i="33"/>
  <c r="BO5" i="33"/>
  <c r="BN5" i="33"/>
  <c r="BM5" i="33"/>
  <c r="BL5" i="33"/>
  <c r="BJ5" i="33"/>
  <c r="BI5" i="33"/>
  <c r="BH5" i="33"/>
  <c r="BG5" i="33"/>
  <c r="BF5" i="33"/>
  <c r="BE5" i="33"/>
  <c r="BC5" i="33"/>
  <c r="BB5" i="33"/>
  <c r="BA5" i="33"/>
  <c r="AZ5" i="33"/>
  <c r="AY5" i="33"/>
  <c r="AX5" i="33"/>
  <c r="AS5" i="33"/>
  <c r="AT5" i="33"/>
  <c r="AU5" i="33"/>
  <c r="AV5" i="33"/>
  <c r="AR5" i="33"/>
  <c r="AQ5" i="33"/>
  <c r="AO5" i="33"/>
  <c r="AN5" i="33"/>
  <c r="AG18" i="33"/>
  <c r="AG19" i="33" s="1"/>
  <c r="AF18" i="33"/>
  <c r="AE18" i="33"/>
  <c r="AB18" i="33"/>
  <c r="AC18" i="33"/>
  <c r="AA18" i="33"/>
  <c r="Z18" i="33"/>
  <c r="Y18" i="33"/>
  <c r="X18" i="33"/>
  <c r="T18" i="33"/>
  <c r="S18" i="33"/>
  <c r="R18" i="33"/>
  <c r="Q18" i="33"/>
  <c r="O18" i="33"/>
  <c r="N18" i="33"/>
  <c r="M18" i="33"/>
  <c r="L18" i="33"/>
  <c r="K18" i="33"/>
  <c r="J18" i="33"/>
  <c r="E18" i="33"/>
  <c r="F18" i="33"/>
  <c r="G18" i="33"/>
  <c r="H18" i="33"/>
  <c r="D18" i="33"/>
  <c r="AG17" i="33"/>
  <c r="AF17" i="33"/>
  <c r="AE17" i="33"/>
  <c r="AB17" i="33"/>
  <c r="AC17" i="33"/>
  <c r="AA17" i="33"/>
  <c r="AA23" i="33" s="1"/>
  <c r="Z17" i="33"/>
  <c r="Y17" i="33"/>
  <c r="X17" i="33"/>
  <c r="T17" i="33"/>
  <c r="T19" i="33" s="1"/>
  <c r="S17" i="33"/>
  <c r="R17" i="33"/>
  <c r="Q17" i="33"/>
  <c r="O17" i="33"/>
  <c r="N17" i="33"/>
  <c r="M17" i="33"/>
  <c r="L17" i="33"/>
  <c r="K17" i="33"/>
  <c r="J17" i="33"/>
  <c r="E17" i="33"/>
  <c r="F17" i="33"/>
  <c r="G17" i="33"/>
  <c r="H17" i="33"/>
  <c r="D17" i="33"/>
  <c r="AA12" i="33"/>
  <c r="AG12" i="33"/>
  <c r="AF12" i="33"/>
  <c r="AE12" i="33"/>
  <c r="AB12" i="33"/>
  <c r="AC12" i="33"/>
  <c r="Z12" i="33"/>
  <c r="Y12" i="33"/>
  <c r="X12" i="33"/>
  <c r="T12" i="33"/>
  <c r="T24" i="33" s="1"/>
  <c r="S12" i="33"/>
  <c r="R12" i="33"/>
  <c r="Q12" i="33"/>
  <c r="N12" i="33"/>
  <c r="M12" i="33"/>
  <c r="L12" i="33"/>
  <c r="K12" i="33"/>
  <c r="J12" i="33"/>
  <c r="E12" i="33"/>
  <c r="F12" i="33"/>
  <c r="G12" i="33"/>
  <c r="H12" i="33"/>
  <c r="D12" i="33"/>
  <c r="AG11" i="33"/>
  <c r="AF11" i="33"/>
  <c r="AE11" i="33"/>
  <c r="AB11" i="33"/>
  <c r="AB13" i="33" s="1"/>
  <c r="AC11" i="33"/>
  <c r="AA11" i="33"/>
  <c r="Z11" i="33"/>
  <c r="Z13" i="33" s="1"/>
  <c r="Y11" i="33"/>
  <c r="X11" i="33"/>
  <c r="T11" i="33"/>
  <c r="S11" i="33"/>
  <c r="R11" i="33"/>
  <c r="Q11" i="33"/>
  <c r="O11" i="33"/>
  <c r="N11" i="33"/>
  <c r="M11" i="33"/>
  <c r="L11" i="33"/>
  <c r="K11" i="33"/>
  <c r="J11" i="33"/>
  <c r="J13" i="33" s="1"/>
  <c r="E11" i="33"/>
  <c r="F11" i="33"/>
  <c r="G11" i="33"/>
  <c r="H11" i="33"/>
  <c r="D11" i="33"/>
  <c r="AG6" i="33"/>
  <c r="AG24" i="33" s="1"/>
  <c r="AF6" i="33"/>
  <c r="AE6" i="33"/>
  <c r="AA6" i="33"/>
  <c r="AB6" i="33"/>
  <c r="AC6" i="33"/>
  <c r="Z6" i="33"/>
  <c r="Y6" i="33"/>
  <c r="X6" i="33"/>
  <c r="T6" i="33"/>
  <c r="S6" i="33"/>
  <c r="R6" i="33"/>
  <c r="Q6" i="33"/>
  <c r="N6" i="33"/>
  <c r="M6" i="33"/>
  <c r="L6" i="33"/>
  <c r="K6" i="33"/>
  <c r="J6" i="33"/>
  <c r="E6" i="33"/>
  <c r="F6" i="33"/>
  <c r="G6" i="33"/>
  <c r="H6" i="33"/>
  <c r="D6" i="33"/>
  <c r="D24" i="33" s="1"/>
  <c r="AG5" i="33"/>
  <c r="AF5" i="33"/>
  <c r="AE5" i="33"/>
  <c r="AB5" i="33"/>
  <c r="AC5" i="33"/>
  <c r="AA5" i="33"/>
  <c r="Z5" i="33"/>
  <c r="Y5" i="33"/>
  <c r="X5" i="33"/>
  <c r="T5" i="33"/>
  <c r="S5" i="33"/>
  <c r="R5" i="33"/>
  <c r="Q5" i="33"/>
  <c r="J5" i="33"/>
  <c r="E5" i="33"/>
  <c r="F5" i="33"/>
  <c r="G5" i="33"/>
  <c r="H5" i="33"/>
  <c r="D5" i="33"/>
  <c r="CO43" i="32"/>
  <c r="CN43" i="32"/>
  <c r="CM43" i="32"/>
  <c r="CL43" i="32"/>
  <c r="CK43" i="32"/>
  <c r="CK44" i="32" s="1"/>
  <c r="CI43" i="32"/>
  <c r="CH43" i="32"/>
  <c r="CG43" i="32"/>
  <c r="CF43" i="32"/>
  <c r="CE43" i="32"/>
  <c r="CD43" i="32"/>
  <c r="BX43" i="32"/>
  <c r="BY43" i="32"/>
  <c r="BZ43" i="32"/>
  <c r="CA43" i="32"/>
  <c r="CB43" i="32"/>
  <c r="CB44" i="32" s="1"/>
  <c r="BW43" i="32"/>
  <c r="CO42" i="32"/>
  <c r="CN42" i="32"/>
  <c r="CM42" i="32"/>
  <c r="CL42" i="32"/>
  <c r="CK42" i="32"/>
  <c r="CI42" i="32"/>
  <c r="CH42" i="32"/>
  <c r="CG42" i="32"/>
  <c r="CF42" i="32"/>
  <c r="CE42" i="32"/>
  <c r="CD42" i="32"/>
  <c r="BX42" i="32"/>
  <c r="BY42" i="32"/>
  <c r="BZ42" i="32"/>
  <c r="CA42" i="32"/>
  <c r="CB42" i="32"/>
  <c r="BW42" i="32"/>
  <c r="CO37" i="32"/>
  <c r="CN37" i="32"/>
  <c r="CM37" i="32"/>
  <c r="CL37" i="32"/>
  <c r="CK37" i="32"/>
  <c r="CK38" i="32" s="1"/>
  <c r="CI37" i="32"/>
  <c r="CH37" i="32"/>
  <c r="CG37" i="32"/>
  <c r="CF37" i="32"/>
  <c r="CE37" i="32"/>
  <c r="CD37" i="32"/>
  <c r="CD41" i="32" s="1"/>
  <c r="CE41" i="32" s="1"/>
  <c r="CF41" i="32" s="1"/>
  <c r="CG41" i="32" s="1"/>
  <c r="CI41" i="32" s="1"/>
  <c r="BX37" i="32"/>
  <c r="BY37" i="32"/>
  <c r="BZ37" i="32"/>
  <c r="CA37" i="32"/>
  <c r="CB37" i="32"/>
  <c r="CB38" i="32" s="1"/>
  <c r="BW37" i="32"/>
  <c r="CO36" i="32"/>
  <c r="CN36" i="32"/>
  <c r="CM36" i="32"/>
  <c r="CL36" i="32"/>
  <c r="CK36" i="32"/>
  <c r="CI36" i="32"/>
  <c r="CH36" i="32"/>
  <c r="CG36" i="32"/>
  <c r="CF36" i="32"/>
  <c r="CE36" i="32"/>
  <c r="CE38" i="32" s="1"/>
  <c r="CD36" i="32"/>
  <c r="CD38" i="32" s="1"/>
  <c r="BX36" i="32"/>
  <c r="BY36" i="32"/>
  <c r="BZ36" i="32"/>
  <c r="CA36" i="32"/>
  <c r="CB36" i="32"/>
  <c r="BW36" i="32"/>
  <c r="CO31" i="32"/>
  <c r="CN31" i="32"/>
  <c r="CM31" i="32"/>
  <c r="CL31" i="32"/>
  <c r="CK31" i="32"/>
  <c r="CI31" i="32"/>
  <c r="CH31" i="32"/>
  <c r="CG31" i="32"/>
  <c r="CF31" i="32"/>
  <c r="CE31" i="32"/>
  <c r="CD31" i="32"/>
  <c r="CD35" i="32" s="1"/>
  <c r="CE35" i="32" s="1"/>
  <c r="CF35" i="32" s="1"/>
  <c r="CG35" i="32" s="1"/>
  <c r="BX31" i="32"/>
  <c r="BY31" i="32"/>
  <c r="BZ31" i="32"/>
  <c r="CA31" i="32"/>
  <c r="CB31" i="32"/>
  <c r="BW31" i="32"/>
  <c r="CO30" i="32"/>
  <c r="CN30" i="32"/>
  <c r="CM30" i="32"/>
  <c r="CL30" i="32"/>
  <c r="CK30" i="32"/>
  <c r="CI30" i="32"/>
  <c r="CH30" i="32"/>
  <c r="CG30" i="32"/>
  <c r="CF30" i="32"/>
  <c r="CE30" i="32"/>
  <c r="CE32" i="32" s="1"/>
  <c r="CD30" i="32"/>
  <c r="CB30" i="32"/>
  <c r="BX30" i="32"/>
  <c r="BY30" i="32"/>
  <c r="BZ30" i="32"/>
  <c r="CA30" i="32"/>
  <c r="BW30" i="32"/>
  <c r="BW34" i="32" s="1"/>
  <c r="BQ43" i="32"/>
  <c r="BP43" i="32"/>
  <c r="BO43" i="32"/>
  <c r="BN43" i="32"/>
  <c r="BM43" i="32"/>
  <c r="BM44" i="32" s="1"/>
  <c r="BL43" i="32"/>
  <c r="BJ43" i="32"/>
  <c r="BI43" i="32"/>
  <c r="BH43" i="32"/>
  <c r="BG43" i="32"/>
  <c r="BF43" i="32"/>
  <c r="BE43" i="32"/>
  <c r="BC43" i="32"/>
  <c r="BB43" i="32"/>
  <c r="BB49" i="32" s="1"/>
  <c r="BA43" i="32"/>
  <c r="AZ43" i="32"/>
  <c r="AY43" i="32"/>
  <c r="AX43" i="32"/>
  <c r="AR43" i="32"/>
  <c r="AS43" i="32"/>
  <c r="AT43" i="32"/>
  <c r="AU43" i="32"/>
  <c r="AV43" i="32"/>
  <c r="AQ43" i="32"/>
  <c r="AO43" i="32"/>
  <c r="BQ42" i="32"/>
  <c r="BP42" i="32"/>
  <c r="BO42" i="32"/>
  <c r="BN42" i="32"/>
  <c r="BN48" i="32" s="1"/>
  <c r="BM42" i="32"/>
  <c r="BL42" i="32"/>
  <c r="BJ42" i="32"/>
  <c r="BI42" i="32"/>
  <c r="BH42" i="32"/>
  <c r="BG42" i="32"/>
  <c r="BF42" i="32"/>
  <c r="BF44" i="32" s="1"/>
  <c r="BE42" i="32"/>
  <c r="BC42" i="32"/>
  <c r="BB42" i="32"/>
  <c r="BA42" i="32"/>
  <c r="AZ42" i="32"/>
  <c r="AY42" i="32"/>
  <c r="AX42" i="32"/>
  <c r="AR42" i="32"/>
  <c r="AS42" i="32"/>
  <c r="AT42" i="32"/>
  <c r="AU42" i="32"/>
  <c r="AV42" i="32"/>
  <c r="AQ42" i="32"/>
  <c r="AO42" i="32"/>
  <c r="AN42" i="32"/>
  <c r="AN43" i="32"/>
  <c r="BQ37" i="32"/>
  <c r="BP37" i="32"/>
  <c r="BO37" i="32"/>
  <c r="BN37" i="32"/>
  <c r="BM37" i="32"/>
  <c r="BL37" i="32"/>
  <c r="BJ37" i="32"/>
  <c r="BI37" i="32"/>
  <c r="BH37" i="32"/>
  <c r="BG37" i="32"/>
  <c r="BF37" i="32"/>
  <c r="BE37" i="32"/>
  <c r="BC37" i="32"/>
  <c r="BB37" i="32"/>
  <c r="BA37" i="32"/>
  <c r="AZ37" i="32"/>
  <c r="AY37" i="32"/>
  <c r="AX37" i="32"/>
  <c r="AX38" i="32" s="1"/>
  <c r="AR37" i="32"/>
  <c r="AS37" i="32"/>
  <c r="AT37" i="32"/>
  <c r="AU37" i="32"/>
  <c r="AV37" i="32"/>
  <c r="AQ37" i="32"/>
  <c r="AO37" i="32"/>
  <c r="AN37" i="32"/>
  <c r="BQ36" i="32"/>
  <c r="BP36" i="32"/>
  <c r="BO36" i="32"/>
  <c r="BN36" i="32"/>
  <c r="BM36" i="32"/>
  <c r="BL36" i="32"/>
  <c r="BJ36" i="32"/>
  <c r="BI36" i="32"/>
  <c r="BH36" i="32"/>
  <c r="BH48" i="32" s="1"/>
  <c r="BG36" i="32"/>
  <c r="BF36" i="32"/>
  <c r="BE36" i="32"/>
  <c r="BC36" i="32"/>
  <c r="BB36" i="32"/>
  <c r="BA36" i="32"/>
  <c r="AZ36" i="32"/>
  <c r="AY36" i="32"/>
  <c r="AX36" i="32"/>
  <c r="AS36" i="32"/>
  <c r="AT36" i="32"/>
  <c r="AU36" i="32"/>
  <c r="AV36" i="32"/>
  <c r="AR36" i="32"/>
  <c r="AQ36" i="32"/>
  <c r="AO36" i="32"/>
  <c r="AN36" i="32"/>
  <c r="BQ31" i="32"/>
  <c r="BP31" i="32"/>
  <c r="BO31" i="32"/>
  <c r="BN31" i="32"/>
  <c r="BM31" i="32"/>
  <c r="BL31" i="32"/>
  <c r="BJ31" i="32"/>
  <c r="BI31" i="32"/>
  <c r="BH31" i="32"/>
  <c r="BG31" i="32"/>
  <c r="BF31" i="32"/>
  <c r="BE31" i="32"/>
  <c r="BC31" i="32"/>
  <c r="BB31" i="32"/>
  <c r="BA31" i="32"/>
  <c r="AZ31" i="32"/>
  <c r="AY31" i="32"/>
  <c r="AX31" i="32"/>
  <c r="AX32" i="32" s="1"/>
  <c r="AS31" i="32"/>
  <c r="AT31" i="32"/>
  <c r="AU31" i="32"/>
  <c r="AV31" i="32"/>
  <c r="AR31" i="32"/>
  <c r="AQ31" i="32"/>
  <c r="AO31" i="32"/>
  <c r="AN31" i="32"/>
  <c r="BQ30" i="32"/>
  <c r="BP30" i="32"/>
  <c r="BO30" i="32"/>
  <c r="BN30" i="32"/>
  <c r="BM30" i="32"/>
  <c r="BL30" i="32"/>
  <c r="BJ30" i="32"/>
  <c r="BI30" i="32"/>
  <c r="BH30" i="32"/>
  <c r="BG30" i="32"/>
  <c r="BF30" i="32"/>
  <c r="BE30" i="32"/>
  <c r="BC30" i="32"/>
  <c r="BB30" i="32"/>
  <c r="BA30" i="32"/>
  <c r="AZ30" i="32"/>
  <c r="AY30" i="32"/>
  <c r="AX30" i="32"/>
  <c r="AS30" i="32"/>
  <c r="AT30" i="32"/>
  <c r="AU30" i="32"/>
  <c r="AV30" i="32"/>
  <c r="AR30" i="32"/>
  <c r="AQ30" i="32"/>
  <c r="AO30" i="32"/>
  <c r="AN30" i="32"/>
  <c r="AG43" i="32"/>
  <c r="AF43" i="32"/>
  <c r="AE43" i="32"/>
  <c r="AG42" i="32"/>
  <c r="AF42" i="32"/>
  <c r="AE42" i="32"/>
  <c r="Z43" i="32"/>
  <c r="AA43" i="32"/>
  <c r="AB43" i="32"/>
  <c r="AC43" i="32"/>
  <c r="Y43" i="32"/>
  <c r="X43" i="32"/>
  <c r="AB42" i="32"/>
  <c r="AC42" i="32"/>
  <c r="AA42" i="32"/>
  <c r="Z42" i="32"/>
  <c r="Y42" i="32"/>
  <c r="X42" i="32"/>
  <c r="AF31" i="32"/>
  <c r="AG31" i="32"/>
  <c r="AE31" i="32"/>
  <c r="AF30" i="32"/>
  <c r="AG30" i="32"/>
  <c r="AE30" i="32"/>
  <c r="AG37" i="32"/>
  <c r="AF37" i="32"/>
  <c r="AE37" i="32"/>
  <c r="AF36" i="32"/>
  <c r="AG36" i="32"/>
  <c r="AE36" i="32"/>
  <c r="AA37" i="32"/>
  <c r="AB37" i="32"/>
  <c r="AC37" i="32"/>
  <c r="Z37" i="32"/>
  <c r="Y37" i="32"/>
  <c r="X37" i="32"/>
  <c r="AA36" i="32"/>
  <c r="AB36" i="32"/>
  <c r="AC36" i="32"/>
  <c r="Z36" i="32"/>
  <c r="Y36" i="32"/>
  <c r="X36" i="32"/>
  <c r="AB31" i="32"/>
  <c r="AC31" i="32"/>
  <c r="AA31" i="32"/>
  <c r="Z31" i="32"/>
  <c r="Y31" i="32"/>
  <c r="X31" i="32"/>
  <c r="Y30" i="32"/>
  <c r="Z30" i="32"/>
  <c r="AA30" i="32"/>
  <c r="AB30" i="32"/>
  <c r="AC30" i="32"/>
  <c r="X30" i="32"/>
  <c r="T43" i="32"/>
  <c r="S43" i="32"/>
  <c r="R43" i="32"/>
  <c r="Q43" i="32"/>
  <c r="O43" i="32"/>
  <c r="N43" i="32"/>
  <c r="M43" i="32"/>
  <c r="L43" i="32"/>
  <c r="K43" i="32"/>
  <c r="J43" i="32"/>
  <c r="E43" i="32"/>
  <c r="F43" i="32"/>
  <c r="G43" i="32"/>
  <c r="H43" i="32"/>
  <c r="D43" i="32"/>
  <c r="T42" i="32"/>
  <c r="S42" i="32"/>
  <c r="R42" i="32"/>
  <c r="Q42" i="32"/>
  <c r="O42" i="32"/>
  <c r="N42" i="32"/>
  <c r="M42" i="32"/>
  <c r="L42" i="32"/>
  <c r="K42" i="32"/>
  <c r="J42" i="32"/>
  <c r="E42" i="32"/>
  <c r="F42" i="32"/>
  <c r="G42" i="32"/>
  <c r="H42" i="32"/>
  <c r="D42" i="32"/>
  <c r="T37" i="32"/>
  <c r="S37" i="32"/>
  <c r="R37" i="32"/>
  <c r="Q37" i="32"/>
  <c r="O37" i="32"/>
  <c r="N37" i="32"/>
  <c r="M37" i="32"/>
  <c r="L37" i="32"/>
  <c r="K37" i="32"/>
  <c r="J37" i="32"/>
  <c r="J38" i="32" s="1"/>
  <c r="E37" i="32"/>
  <c r="F37" i="32"/>
  <c r="F49" i="32" s="1"/>
  <c r="G37" i="32"/>
  <c r="H37" i="32"/>
  <c r="D37" i="32"/>
  <c r="T36" i="32"/>
  <c r="S36" i="32"/>
  <c r="R36" i="32"/>
  <c r="Q36" i="32"/>
  <c r="O36" i="32"/>
  <c r="N36" i="32"/>
  <c r="M36" i="32"/>
  <c r="L36" i="32"/>
  <c r="K36" i="32"/>
  <c r="J36" i="32"/>
  <c r="E36" i="32"/>
  <c r="F36" i="32"/>
  <c r="G36" i="32"/>
  <c r="H36" i="32"/>
  <c r="D36" i="32"/>
  <c r="T31" i="32"/>
  <c r="S31" i="32"/>
  <c r="R31" i="32"/>
  <c r="Q31" i="32"/>
  <c r="O31" i="32"/>
  <c r="N31" i="32"/>
  <c r="M31" i="32"/>
  <c r="L31" i="32"/>
  <c r="K31" i="32"/>
  <c r="J31" i="32"/>
  <c r="E31" i="32"/>
  <c r="F31" i="32"/>
  <c r="G31" i="32"/>
  <c r="H31" i="32"/>
  <c r="D31" i="32"/>
  <c r="T30" i="32"/>
  <c r="S30" i="32"/>
  <c r="R30" i="32"/>
  <c r="Q30" i="32"/>
  <c r="O30" i="32"/>
  <c r="N30" i="32"/>
  <c r="M30" i="32"/>
  <c r="L30" i="32"/>
  <c r="K30" i="32"/>
  <c r="J30" i="32"/>
  <c r="E30" i="32"/>
  <c r="F30" i="32"/>
  <c r="G30" i="32"/>
  <c r="H30" i="32"/>
  <c r="D30" i="32"/>
  <c r="CO26" i="33"/>
  <c r="CN26" i="33"/>
  <c r="CM26" i="33"/>
  <c r="CL26" i="33"/>
  <c r="CK26" i="33"/>
  <c r="CI26" i="33"/>
  <c r="CH26" i="33"/>
  <c r="CG26" i="33"/>
  <c r="CF26" i="33"/>
  <c r="CE26" i="33"/>
  <c r="CD26" i="33"/>
  <c r="CB26" i="33"/>
  <c r="CA26" i="33"/>
  <c r="BZ26" i="33"/>
  <c r="BY26" i="33"/>
  <c r="BX26" i="33"/>
  <c r="BW26" i="33"/>
  <c r="BQ26" i="33"/>
  <c r="BP26" i="33"/>
  <c r="BO26" i="33"/>
  <c r="BN26" i="33"/>
  <c r="BM26" i="33"/>
  <c r="BL26" i="33"/>
  <c r="BJ26" i="33"/>
  <c r="BI26" i="33"/>
  <c r="BH26" i="33"/>
  <c r="BG26" i="33"/>
  <c r="BF26" i="33"/>
  <c r="BE26" i="33"/>
  <c r="BC26" i="33"/>
  <c r="BB26" i="33"/>
  <c r="BA26" i="33"/>
  <c r="AZ26" i="33"/>
  <c r="AY26" i="33"/>
  <c r="AX26" i="33"/>
  <c r="AV26" i="33"/>
  <c r="AU26" i="33"/>
  <c r="AT26" i="33"/>
  <c r="AS26" i="33"/>
  <c r="AR26" i="33"/>
  <c r="AQ26" i="33"/>
  <c r="AO26" i="33"/>
  <c r="AN26" i="33"/>
  <c r="AG26" i="33"/>
  <c r="AF26" i="33"/>
  <c r="AE26" i="33"/>
  <c r="AC26" i="33"/>
  <c r="AB26" i="33"/>
  <c r="AA26" i="33"/>
  <c r="Z26" i="33"/>
  <c r="Y26" i="33"/>
  <c r="X26" i="33"/>
  <c r="T26" i="33"/>
  <c r="S26" i="33"/>
  <c r="R26" i="33"/>
  <c r="Q26" i="33"/>
  <c r="O26" i="33"/>
  <c r="N26" i="33"/>
  <c r="M26" i="33"/>
  <c r="L26" i="33"/>
  <c r="K26" i="33"/>
  <c r="J26" i="33"/>
  <c r="H26" i="33"/>
  <c r="G26" i="33"/>
  <c r="F26" i="33"/>
  <c r="E26" i="33"/>
  <c r="D26" i="33"/>
  <c r="CD22" i="33"/>
  <c r="D21" i="33"/>
  <c r="DA20" i="33"/>
  <c r="BR20" i="33"/>
  <c r="AI20" i="33"/>
  <c r="CK19" i="33"/>
  <c r="CI19" i="33"/>
  <c r="CA19" i="33"/>
  <c r="BZ19" i="33"/>
  <c r="BN19" i="33"/>
  <c r="BM19" i="33"/>
  <c r="BE19" i="33"/>
  <c r="BC19" i="33"/>
  <c r="AU19" i="33"/>
  <c r="AT19" i="33"/>
  <c r="AF19" i="33"/>
  <c r="AE19" i="33"/>
  <c r="S19" i="33"/>
  <c r="K19" i="33"/>
  <c r="J19" i="33"/>
  <c r="CK22" i="33"/>
  <c r="CL22" i="33" s="1"/>
  <c r="CM22" i="33" s="1"/>
  <c r="CN22" i="33" s="1"/>
  <c r="CO22" i="33" s="1"/>
  <c r="DA22" i="33" s="1"/>
  <c r="BR18" i="33"/>
  <c r="CM19" i="33"/>
  <c r="CL19" i="33"/>
  <c r="CH19" i="33"/>
  <c r="CG19" i="33"/>
  <c r="CD19" i="33"/>
  <c r="BY19" i="33"/>
  <c r="BX19" i="33"/>
  <c r="BW21" i="33"/>
  <c r="BX21" i="33" s="1"/>
  <c r="BY21" i="33" s="1"/>
  <c r="BZ21" i="33" s="1"/>
  <c r="CA21" i="33" s="1"/>
  <c r="CB21" i="33" s="1"/>
  <c r="CD21" i="33" s="1"/>
  <c r="CE21" i="33" s="1"/>
  <c r="CF21" i="33" s="1"/>
  <c r="CG21" i="33" s="1"/>
  <c r="CH21" i="33" s="1"/>
  <c r="CI21" i="33" s="1"/>
  <c r="CK21" i="33" s="1"/>
  <c r="CL21" i="33" s="1"/>
  <c r="CM21" i="33" s="1"/>
  <c r="CN21" i="33" s="1"/>
  <c r="CO21" i="33" s="1"/>
  <c r="DA21" i="33" s="1"/>
  <c r="BQ19" i="33"/>
  <c r="BP19" i="33"/>
  <c r="BO19" i="33"/>
  <c r="BH19" i="33"/>
  <c r="BG19" i="33"/>
  <c r="BF19" i="33"/>
  <c r="BB19" i="33"/>
  <c r="AY19" i="33"/>
  <c r="AX19" i="33"/>
  <c r="AV19" i="33"/>
  <c r="AS19" i="33"/>
  <c r="AO19" i="33"/>
  <c r="Z19" i="33"/>
  <c r="Y19" i="33"/>
  <c r="X19" i="33"/>
  <c r="O19" i="33"/>
  <c r="N19" i="33"/>
  <c r="M19" i="33"/>
  <c r="L19" i="33"/>
  <c r="F19" i="33"/>
  <c r="E19" i="33"/>
  <c r="D19" i="33"/>
  <c r="CK16" i="33"/>
  <c r="CL16" i="33" s="1"/>
  <c r="D16" i="33"/>
  <c r="E16" i="33" s="1"/>
  <c r="DA14" i="33"/>
  <c r="BR14" i="33"/>
  <c r="AI14" i="33"/>
  <c r="CI13" i="33"/>
  <c r="CH13" i="33"/>
  <c r="BY13" i="33"/>
  <c r="BM13" i="33"/>
  <c r="BB13" i="33"/>
  <c r="AS13" i="33"/>
  <c r="AC13" i="33"/>
  <c r="R13" i="33"/>
  <c r="H13" i="33"/>
  <c r="BW16" i="33"/>
  <c r="BX16" i="33" s="1"/>
  <c r="BY16" i="33" s="1"/>
  <c r="CA16" i="33" s="1"/>
  <c r="AN16" i="33"/>
  <c r="O12" i="33"/>
  <c r="CO13" i="33"/>
  <c r="CN13" i="33"/>
  <c r="CM13" i="33"/>
  <c r="CL13" i="33"/>
  <c r="CK13" i="33"/>
  <c r="CG13" i="33"/>
  <c r="CF13" i="33"/>
  <c r="CE13" i="33"/>
  <c r="CB13" i="33"/>
  <c r="CA13" i="33"/>
  <c r="BX13" i="33"/>
  <c r="BW15" i="33"/>
  <c r="BX15" i="33" s="1"/>
  <c r="BY15" i="33" s="1"/>
  <c r="BZ15" i="33" s="1"/>
  <c r="CA15" i="33" s="1"/>
  <c r="CB15" i="33" s="1"/>
  <c r="BQ13" i="33"/>
  <c r="BP13" i="33"/>
  <c r="BO13" i="33"/>
  <c r="BN13" i="33"/>
  <c r="BI13" i="33"/>
  <c r="BH13" i="33"/>
  <c r="BG13" i="33"/>
  <c r="BF13" i="33"/>
  <c r="BC13" i="33"/>
  <c r="BA13" i="33"/>
  <c r="AZ13" i="33"/>
  <c r="AY13" i="33"/>
  <c r="AV13" i="33"/>
  <c r="AU13" i="33"/>
  <c r="AT13" i="33"/>
  <c r="AR13" i="33"/>
  <c r="AQ13" i="33"/>
  <c r="AO13" i="33"/>
  <c r="AN13" i="33"/>
  <c r="AG13" i="33"/>
  <c r="AF13" i="33"/>
  <c r="AE13" i="33"/>
  <c r="Y13" i="33"/>
  <c r="X13" i="33"/>
  <c r="T13" i="33"/>
  <c r="S13" i="33"/>
  <c r="Q13" i="33"/>
  <c r="N13" i="33"/>
  <c r="M13" i="33"/>
  <c r="L13" i="33"/>
  <c r="K13" i="33"/>
  <c r="G13" i="33"/>
  <c r="F13" i="33"/>
  <c r="E13" i="33"/>
  <c r="D13" i="33"/>
  <c r="BW9" i="33"/>
  <c r="BX9" i="33" s="1"/>
  <c r="BY9" i="33" s="1"/>
  <c r="BZ9" i="33" s="1"/>
  <c r="CA9" i="33" s="1"/>
  <c r="CB9" i="33" s="1"/>
  <c r="CD9" i="33" s="1"/>
  <c r="CE9" i="33" s="1"/>
  <c r="CF9" i="33" s="1"/>
  <c r="CG9" i="33" s="1"/>
  <c r="CH9" i="33" s="1"/>
  <c r="CI9" i="33" s="1"/>
  <c r="CK9" i="33" s="1"/>
  <c r="CL9" i="33" s="1"/>
  <c r="CM9" i="33" s="1"/>
  <c r="CN9" i="33" s="1"/>
  <c r="CO9" i="33" s="1"/>
  <c r="DA9" i="33" s="1"/>
  <c r="DA8" i="33"/>
  <c r="BR8" i="33"/>
  <c r="AI8" i="33"/>
  <c r="CO24" i="33"/>
  <c r="CN24" i="33"/>
  <c r="CM24" i="33"/>
  <c r="CL24" i="33"/>
  <c r="CK24" i="33"/>
  <c r="CK28" i="33" s="1"/>
  <c r="CL28" i="33" s="1"/>
  <c r="CM28" i="33" s="1"/>
  <c r="CN28" i="33" s="1"/>
  <c r="CI24" i="33"/>
  <c r="CH24" i="33"/>
  <c r="CF24" i="33"/>
  <c r="CE24" i="33"/>
  <c r="CA24" i="33"/>
  <c r="BZ24" i="33"/>
  <c r="BY24" i="33"/>
  <c r="BX24" i="33"/>
  <c r="BW24" i="33"/>
  <c r="BQ24" i="33"/>
  <c r="BP24" i="33"/>
  <c r="BO24" i="33"/>
  <c r="BN24" i="33"/>
  <c r="BM24" i="33"/>
  <c r="BI24" i="33"/>
  <c r="BH24" i="33"/>
  <c r="BG24" i="33"/>
  <c r="BF24" i="33"/>
  <c r="BC24" i="33"/>
  <c r="BB24" i="33"/>
  <c r="BA24" i="33"/>
  <c r="AZ24" i="33"/>
  <c r="AY24" i="33"/>
  <c r="AV24" i="33"/>
  <c r="AU24" i="33"/>
  <c r="AT24" i="33"/>
  <c r="AS24" i="33"/>
  <c r="AQ24" i="33"/>
  <c r="AN24" i="33"/>
  <c r="AN28" i="33" s="1"/>
  <c r="AF24" i="33"/>
  <c r="AE24" i="33"/>
  <c r="AC24" i="33"/>
  <c r="AB24" i="33"/>
  <c r="AA24" i="33"/>
  <c r="Z24" i="33"/>
  <c r="Y24" i="33"/>
  <c r="X24" i="33"/>
  <c r="S24" i="33"/>
  <c r="R24" i="33"/>
  <c r="Q24" i="33"/>
  <c r="O6" i="33"/>
  <c r="N24" i="33"/>
  <c r="M24" i="33"/>
  <c r="L24" i="33"/>
  <c r="K24" i="33"/>
  <c r="J24" i="33"/>
  <c r="H24" i="33"/>
  <c r="G24" i="33"/>
  <c r="F24" i="33"/>
  <c r="E24" i="33"/>
  <c r="CN23" i="33"/>
  <c r="CN25" i="33" s="1"/>
  <c r="CM23" i="33"/>
  <c r="CM25" i="33" s="1"/>
  <c r="CL23" i="33"/>
  <c r="CL25" i="33" s="1"/>
  <c r="CK23" i="33"/>
  <c r="CI23" i="33"/>
  <c r="CH23" i="33"/>
  <c r="CF7" i="33"/>
  <c r="CE7" i="33"/>
  <c r="CB23" i="33"/>
  <c r="CA23" i="33"/>
  <c r="CA25" i="33" s="1"/>
  <c r="BZ23" i="33"/>
  <c r="BZ25" i="33" s="1"/>
  <c r="BY23" i="33"/>
  <c r="BX23" i="33"/>
  <c r="BW7" i="33"/>
  <c r="BQ23" i="33"/>
  <c r="BP23" i="33"/>
  <c r="BO23" i="33"/>
  <c r="BN23" i="33"/>
  <c r="BM23" i="33"/>
  <c r="BJ7" i="33"/>
  <c r="BI7" i="33"/>
  <c r="BH23" i="33"/>
  <c r="BH25" i="33" s="1"/>
  <c r="BG23" i="33"/>
  <c r="BG25" i="33" s="1"/>
  <c r="BF23" i="33"/>
  <c r="BC23" i="33"/>
  <c r="BB23" i="33"/>
  <c r="BA23" i="33"/>
  <c r="AZ23" i="33"/>
  <c r="AY23" i="33"/>
  <c r="AY25" i="33" s="1"/>
  <c r="AV23" i="33"/>
  <c r="AU23" i="33"/>
  <c r="AT23" i="33"/>
  <c r="AS23" i="33"/>
  <c r="AO23" i="33"/>
  <c r="AN23" i="33"/>
  <c r="AG23" i="33"/>
  <c r="AF23" i="33"/>
  <c r="AE23" i="33"/>
  <c r="AC7" i="33"/>
  <c r="AB7" i="33"/>
  <c r="Z23" i="33"/>
  <c r="Y23" i="33"/>
  <c r="X23" i="33"/>
  <c r="S23" i="33"/>
  <c r="R7" i="33"/>
  <c r="Q7" i="33"/>
  <c r="O5" i="33"/>
  <c r="N5" i="33"/>
  <c r="N23" i="33" s="1"/>
  <c r="N25" i="33" s="1"/>
  <c r="M5" i="33"/>
  <c r="M23" i="33" s="1"/>
  <c r="M25" i="33" s="1"/>
  <c r="L5" i="33"/>
  <c r="L23" i="33" s="1"/>
  <c r="L25" i="33" s="1"/>
  <c r="K5" i="33"/>
  <c r="K23" i="33" s="1"/>
  <c r="H23" i="33"/>
  <c r="H25" i="33" s="1"/>
  <c r="G23" i="33"/>
  <c r="F23" i="33"/>
  <c r="E23" i="33"/>
  <c r="D23" i="33"/>
  <c r="CD47" i="32"/>
  <c r="CE47" i="32" s="1"/>
  <c r="CF47" i="32" s="1"/>
  <c r="CG47" i="32" s="1"/>
  <c r="BJ44" i="32"/>
  <c r="AR44" i="32"/>
  <c r="BE38" i="32"/>
  <c r="AC44" i="32"/>
  <c r="T44" i="32"/>
  <c r="R49" i="32"/>
  <c r="D48" i="32"/>
  <c r="CL18" i="32"/>
  <c r="CM18" i="32"/>
  <c r="CN18" i="32"/>
  <c r="CO18" i="32"/>
  <c r="CK18" i="32"/>
  <c r="CI18" i="32"/>
  <c r="CH18" i="32"/>
  <c r="CG18" i="32"/>
  <c r="CF18" i="32"/>
  <c r="CE18" i="32"/>
  <c r="CE24" i="32" s="1"/>
  <c r="CD18" i="32"/>
  <c r="CD22" i="32" s="1"/>
  <c r="CE22" i="32" s="1"/>
  <c r="CF22" i="32" s="1"/>
  <c r="CG22" i="32" s="1"/>
  <c r="BX18" i="32"/>
  <c r="BY18" i="32"/>
  <c r="BZ18" i="32"/>
  <c r="CA18" i="32"/>
  <c r="CB18" i="32"/>
  <c r="BW18" i="32"/>
  <c r="BQ18" i="32"/>
  <c r="BP18" i="32"/>
  <c r="BO18" i="32"/>
  <c r="BN18" i="32"/>
  <c r="BN24" i="32" s="1"/>
  <c r="BM18" i="32"/>
  <c r="BL18" i="32"/>
  <c r="BJ18" i="32"/>
  <c r="BI18" i="32"/>
  <c r="BH18" i="32"/>
  <c r="BG18" i="32"/>
  <c r="BG24" i="32" s="1"/>
  <c r="BF18" i="32"/>
  <c r="BE18" i="32"/>
  <c r="BC18" i="32"/>
  <c r="BB18" i="32"/>
  <c r="BA18" i="32"/>
  <c r="AZ18" i="32"/>
  <c r="AY18" i="32"/>
  <c r="AY24" i="32" s="1"/>
  <c r="AX18" i="32"/>
  <c r="AX19" i="32" s="1"/>
  <c r="AS18" i="32"/>
  <c r="AT18" i="32"/>
  <c r="AU18" i="32"/>
  <c r="AV18" i="32"/>
  <c r="AR18" i="32"/>
  <c r="AQ18" i="32"/>
  <c r="AO18" i="32"/>
  <c r="AN18" i="32"/>
  <c r="AG18" i="32"/>
  <c r="AF18" i="32"/>
  <c r="AE18" i="32"/>
  <c r="AB18" i="32"/>
  <c r="AC18" i="32"/>
  <c r="AA18" i="32"/>
  <c r="Z18" i="32"/>
  <c r="Y18" i="32"/>
  <c r="X18" i="32"/>
  <c r="X19" i="32" s="1"/>
  <c r="T18" i="32"/>
  <c r="S18" i="32"/>
  <c r="S19" i="32" s="1"/>
  <c r="R18" i="32"/>
  <c r="Q18" i="32"/>
  <c r="O18" i="32"/>
  <c r="N18" i="32"/>
  <c r="M18" i="32"/>
  <c r="L18" i="32"/>
  <c r="K18" i="32"/>
  <c r="J18" i="32"/>
  <c r="E18" i="32"/>
  <c r="F18" i="32"/>
  <c r="G18" i="32"/>
  <c r="H18" i="32"/>
  <c r="D18" i="32"/>
  <c r="D22" i="32" s="1"/>
  <c r="CO12" i="32"/>
  <c r="CN12" i="32"/>
  <c r="CM12" i="32"/>
  <c r="CL12" i="32"/>
  <c r="CK12" i="32"/>
  <c r="CI12" i="32"/>
  <c r="CH12" i="32"/>
  <c r="CG12" i="32"/>
  <c r="CF12" i="32"/>
  <c r="CE12" i="32"/>
  <c r="CD12" i="32"/>
  <c r="CD16" i="32" s="1"/>
  <c r="CE16" i="32" s="1"/>
  <c r="CF16" i="32" s="1"/>
  <c r="BX12" i="32"/>
  <c r="BY12" i="32"/>
  <c r="BZ12" i="32"/>
  <c r="CA12" i="32"/>
  <c r="CB12" i="32"/>
  <c r="BW12" i="32"/>
  <c r="BQ12" i="32"/>
  <c r="BP12" i="32"/>
  <c r="BO12" i="32"/>
  <c r="BN12" i="32"/>
  <c r="BM12" i="32"/>
  <c r="BM13" i="32" s="1"/>
  <c r="BL12" i="32"/>
  <c r="BL13" i="32" s="1"/>
  <c r="BJ12" i="32"/>
  <c r="BI12" i="32"/>
  <c r="BH12" i="32"/>
  <c r="BG12" i="32"/>
  <c r="BF12" i="32"/>
  <c r="BE12" i="32"/>
  <c r="BE24" i="32" s="1"/>
  <c r="BC12" i="32"/>
  <c r="BB12" i="32"/>
  <c r="BA12" i="32"/>
  <c r="AZ12" i="32"/>
  <c r="AY12" i="32"/>
  <c r="AX12" i="32"/>
  <c r="AS12" i="32"/>
  <c r="AT12" i="32"/>
  <c r="AU12" i="32"/>
  <c r="AV12" i="32"/>
  <c r="AR12" i="32"/>
  <c r="AR13" i="32" s="1"/>
  <c r="AQ12" i="32"/>
  <c r="AO12" i="32"/>
  <c r="AN12" i="32"/>
  <c r="AG12" i="32"/>
  <c r="AF12" i="32"/>
  <c r="AE12" i="32"/>
  <c r="AB12" i="32"/>
  <c r="AC12" i="32"/>
  <c r="AA12" i="32"/>
  <c r="Z12" i="32"/>
  <c r="Y12" i="32"/>
  <c r="X12" i="32"/>
  <c r="S12" i="32"/>
  <c r="T12" i="32"/>
  <c r="R12" i="32"/>
  <c r="Q12" i="32"/>
  <c r="N12" i="32"/>
  <c r="M12" i="32"/>
  <c r="L12" i="32"/>
  <c r="K12" i="32"/>
  <c r="J12" i="32"/>
  <c r="E12" i="32"/>
  <c r="F12" i="32"/>
  <c r="G12" i="32"/>
  <c r="H12" i="32"/>
  <c r="D12" i="32"/>
  <c r="CO6" i="32"/>
  <c r="CN6" i="32"/>
  <c r="CM6" i="32"/>
  <c r="CL6" i="32"/>
  <c r="CK6" i="32"/>
  <c r="CI6" i="32"/>
  <c r="CH6" i="32"/>
  <c r="CG6" i="32"/>
  <c r="CF6" i="32"/>
  <c r="CE6" i="32"/>
  <c r="CD6" i="32"/>
  <c r="BX6" i="32"/>
  <c r="BY6" i="32"/>
  <c r="BZ6" i="32"/>
  <c r="CA6" i="32"/>
  <c r="CB6" i="32"/>
  <c r="BW6" i="32"/>
  <c r="BQ6" i="32"/>
  <c r="BP6" i="32"/>
  <c r="BO6" i="32"/>
  <c r="BN6" i="32"/>
  <c r="BM6" i="32"/>
  <c r="BL6" i="32"/>
  <c r="BJ6" i="32"/>
  <c r="BI6" i="32"/>
  <c r="BH6" i="32"/>
  <c r="BG6" i="32"/>
  <c r="BF6" i="32"/>
  <c r="BE6" i="32"/>
  <c r="BC6" i="32"/>
  <c r="BB6" i="32"/>
  <c r="BA6" i="32"/>
  <c r="AZ6" i="32"/>
  <c r="AY6" i="32"/>
  <c r="AX6" i="32"/>
  <c r="AS6" i="32"/>
  <c r="AT6" i="32"/>
  <c r="AU6" i="32"/>
  <c r="AV6" i="32"/>
  <c r="AR6" i="32"/>
  <c r="AQ6" i="32"/>
  <c r="AO6" i="32"/>
  <c r="AN6" i="32"/>
  <c r="AG6" i="32"/>
  <c r="AF6" i="32"/>
  <c r="AE6" i="32"/>
  <c r="AB6" i="32"/>
  <c r="AC6" i="32"/>
  <c r="AA6" i="32"/>
  <c r="Z6" i="32"/>
  <c r="Y6" i="32"/>
  <c r="X6" i="32"/>
  <c r="T6" i="32"/>
  <c r="S6" i="32"/>
  <c r="R6" i="32"/>
  <c r="Q6" i="32"/>
  <c r="O6" i="32"/>
  <c r="N6" i="32"/>
  <c r="M6" i="32"/>
  <c r="L6" i="32"/>
  <c r="K6" i="32"/>
  <c r="J6" i="32"/>
  <c r="H6" i="32"/>
  <c r="E6" i="32"/>
  <c r="F6" i="32"/>
  <c r="F24" i="32" s="1"/>
  <c r="G6" i="32"/>
  <c r="D6" i="32"/>
  <c r="CL17" i="32"/>
  <c r="CM17" i="32"/>
  <c r="CN17" i="32"/>
  <c r="CO17" i="32"/>
  <c r="CK17" i="32"/>
  <c r="CL11" i="32"/>
  <c r="CM11" i="32"/>
  <c r="CN11" i="32"/>
  <c r="CO11" i="32"/>
  <c r="CK11" i="32"/>
  <c r="CO5" i="32"/>
  <c r="CL5" i="32"/>
  <c r="CM5" i="32"/>
  <c r="CN5" i="32"/>
  <c r="CK5" i="32"/>
  <c r="CI17" i="32"/>
  <c r="CH17" i="32"/>
  <c r="CG17" i="32"/>
  <c r="CF17" i="32"/>
  <c r="CE17" i="32"/>
  <c r="CD17" i="32"/>
  <c r="BX17" i="32"/>
  <c r="BY17" i="32"/>
  <c r="BZ17" i="32"/>
  <c r="CA17" i="32"/>
  <c r="CB17" i="32"/>
  <c r="BW17" i="32"/>
  <c r="CI11" i="32"/>
  <c r="CH11" i="32"/>
  <c r="CG11" i="32"/>
  <c r="CF11" i="32"/>
  <c r="CE11" i="32"/>
  <c r="CD11" i="32"/>
  <c r="BX11" i="32"/>
  <c r="BY11" i="32"/>
  <c r="BZ11" i="32"/>
  <c r="CA11" i="32"/>
  <c r="CB11" i="32"/>
  <c r="CB23" i="32" s="1"/>
  <c r="BW11" i="32"/>
  <c r="CI5" i="32"/>
  <c r="CH5" i="32"/>
  <c r="CG5" i="32"/>
  <c r="CF5" i="32"/>
  <c r="CE5" i="32"/>
  <c r="CD5" i="32"/>
  <c r="BX5" i="32"/>
  <c r="BY5" i="32"/>
  <c r="BZ5" i="32"/>
  <c r="CA5" i="32"/>
  <c r="CB5" i="32"/>
  <c r="BW5" i="32"/>
  <c r="CL44" i="32"/>
  <c r="BW46" i="32"/>
  <c r="BX46" i="32" s="1"/>
  <c r="BY46" i="32" s="1"/>
  <c r="BZ46" i="32" s="1"/>
  <c r="CA46" i="32" s="1"/>
  <c r="CB46" i="32" s="1"/>
  <c r="CO32" i="32"/>
  <c r="AY48" i="32"/>
  <c r="AT44" i="32"/>
  <c r="AZ48" i="32"/>
  <c r="AR38" i="32"/>
  <c r="AN38" i="32"/>
  <c r="BQ17" i="32"/>
  <c r="BP17" i="32"/>
  <c r="BO17" i="32"/>
  <c r="BN17" i="32"/>
  <c r="BM17" i="32"/>
  <c r="BM19" i="32" s="1"/>
  <c r="BL17" i="32"/>
  <c r="BL19" i="32" s="1"/>
  <c r="BJ17" i="32"/>
  <c r="BI17" i="32"/>
  <c r="BH17" i="32"/>
  <c r="BG17" i="32"/>
  <c r="BF17" i="32"/>
  <c r="BE17" i="32"/>
  <c r="BC17" i="32"/>
  <c r="BB17" i="32"/>
  <c r="BA17" i="32"/>
  <c r="AZ17" i="32"/>
  <c r="AY17" i="32"/>
  <c r="AX17" i="32"/>
  <c r="AR17" i="32"/>
  <c r="AS17" i="32"/>
  <c r="AT17" i="32"/>
  <c r="AU17" i="32"/>
  <c r="AV17" i="32"/>
  <c r="AQ17" i="32"/>
  <c r="AO17" i="32"/>
  <c r="BQ11" i="32"/>
  <c r="BP11" i="32"/>
  <c r="BO11" i="32"/>
  <c r="BN11" i="32"/>
  <c r="BM11" i="32"/>
  <c r="BL11" i="32"/>
  <c r="BJ11" i="32"/>
  <c r="BI11" i="32"/>
  <c r="BH11" i="32"/>
  <c r="BG11" i="32"/>
  <c r="BF11" i="32"/>
  <c r="BE11" i="32"/>
  <c r="BC11" i="32"/>
  <c r="BB11" i="32"/>
  <c r="BA11" i="32"/>
  <c r="AZ11" i="32"/>
  <c r="AY11" i="32"/>
  <c r="AX11" i="32"/>
  <c r="AR11" i="32"/>
  <c r="AS11" i="32"/>
  <c r="AT11" i="32"/>
  <c r="AU11" i="32"/>
  <c r="AV11" i="32"/>
  <c r="AQ11" i="32"/>
  <c r="AO11" i="32"/>
  <c r="AO13" i="32" s="1"/>
  <c r="BQ5" i="32"/>
  <c r="BP5" i="32"/>
  <c r="BO5" i="32"/>
  <c r="BN5" i="32"/>
  <c r="BM5" i="32"/>
  <c r="BL5" i="32"/>
  <c r="BJ5" i="32"/>
  <c r="BI5" i="32"/>
  <c r="BH5" i="32"/>
  <c r="BG5" i="32"/>
  <c r="BF5" i="32"/>
  <c r="BE5" i="32"/>
  <c r="BC5" i="32"/>
  <c r="BB5" i="32"/>
  <c r="BA5" i="32"/>
  <c r="AZ5" i="32"/>
  <c r="AY5" i="32"/>
  <c r="AX5" i="32"/>
  <c r="AR5" i="32"/>
  <c r="AS5" i="32"/>
  <c r="AT5" i="32"/>
  <c r="AU5" i="32"/>
  <c r="AV5" i="32"/>
  <c r="AQ5" i="32"/>
  <c r="AO5" i="32"/>
  <c r="AN17" i="32"/>
  <c r="AN11" i="32"/>
  <c r="AN5" i="32"/>
  <c r="AG17" i="32"/>
  <c r="AF17" i="32"/>
  <c r="AE17" i="32"/>
  <c r="AB17" i="32"/>
  <c r="AC17" i="32"/>
  <c r="AA17" i="32"/>
  <c r="AA19" i="32" s="1"/>
  <c r="Z17" i="32"/>
  <c r="Z19" i="32" s="1"/>
  <c r="Y17" i="32"/>
  <c r="X17" i="32"/>
  <c r="T17" i="32"/>
  <c r="S17" i="32"/>
  <c r="R17" i="32"/>
  <c r="Q17" i="32"/>
  <c r="O17" i="32"/>
  <c r="O19" i="32" s="1"/>
  <c r="N17" i="32"/>
  <c r="M17" i="32"/>
  <c r="L17" i="32"/>
  <c r="K17" i="32"/>
  <c r="J17" i="32"/>
  <c r="E17" i="32"/>
  <c r="F17" i="32"/>
  <c r="G17" i="32"/>
  <c r="H17" i="32"/>
  <c r="D17" i="32"/>
  <c r="AG11" i="32"/>
  <c r="AF11" i="32"/>
  <c r="AE11" i="32"/>
  <c r="AB11" i="32"/>
  <c r="AC11" i="32"/>
  <c r="AA11" i="32"/>
  <c r="AA13" i="32" s="1"/>
  <c r="Z11" i="32"/>
  <c r="Y11" i="32"/>
  <c r="Y13" i="32" s="1"/>
  <c r="X11" i="32"/>
  <c r="T11" i="32"/>
  <c r="S11" i="32"/>
  <c r="R11" i="32"/>
  <c r="Q11" i="32"/>
  <c r="O11" i="32"/>
  <c r="N11" i="32"/>
  <c r="M11" i="32"/>
  <c r="L11" i="32"/>
  <c r="K11" i="32"/>
  <c r="J11" i="32"/>
  <c r="J23" i="32" s="1"/>
  <c r="E11" i="32"/>
  <c r="E13" i="32" s="1"/>
  <c r="F11" i="32"/>
  <c r="G11" i="32"/>
  <c r="H11" i="32"/>
  <c r="D11" i="32"/>
  <c r="D15" i="32" s="1"/>
  <c r="AG5" i="32"/>
  <c r="AF5" i="32"/>
  <c r="AE5" i="32"/>
  <c r="AB5" i="32"/>
  <c r="AB7" i="32" s="1"/>
  <c r="AC5" i="32"/>
  <c r="AA5" i="32"/>
  <c r="Z5" i="32"/>
  <c r="Y5" i="32"/>
  <c r="X5" i="32"/>
  <c r="T5" i="32"/>
  <c r="S5" i="32"/>
  <c r="R5" i="32"/>
  <c r="Q5" i="32"/>
  <c r="O5" i="32"/>
  <c r="N5" i="32"/>
  <c r="M5" i="32"/>
  <c r="L5" i="32"/>
  <c r="K5" i="32"/>
  <c r="J5" i="32"/>
  <c r="E5" i="32"/>
  <c r="F5" i="32"/>
  <c r="G5" i="32"/>
  <c r="H5" i="32"/>
  <c r="D5" i="32"/>
  <c r="D23" i="32" s="1"/>
  <c r="DA53" i="32"/>
  <c r="DA52" i="32"/>
  <c r="CO51" i="32"/>
  <c r="CN51" i="32"/>
  <c r="CM51" i="32"/>
  <c r="CL51" i="32"/>
  <c r="CK51" i="32"/>
  <c r="CI51" i="32"/>
  <c r="CH51" i="32"/>
  <c r="CG51" i="32"/>
  <c r="CF51" i="32"/>
  <c r="CE51" i="32"/>
  <c r="CD51" i="32"/>
  <c r="CB51" i="32"/>
  <c r="CA51" i="32"/>
  <c r="BZ51" i="32"/>
  <c r="BY51" i="32"/>
  <c r="BX51" i="32"/>
  <c r="BW51" i="32"/>
  <c r="BQ51" i="32"/>
  <c r="BP51" i="32"/>
  <c r="BO51" i="32"/>
  <c r="BN51" i="32"/>
  <c r="BM51" i="32"/>
  <c r="BL51" i="32"/>
  <c r="BJ51" i="32"/>
  <c r="BI51" i="32"/>
  <c r="BH51" i="32"/>
  <c r="BG51" i="32"/>
  <c r="BF51" i="32"/>
  <c r="BE51" i="32"/>
  <c r="BC51" i="32"/>
  <c r="BB51" i="32"/>
  <c r="BA51" i="32"/>
  <c r="AZ51" i="32"/>
  <c r="AY51" i="32"/>
  <c r="AX51" i="32"/>
  <c r="AV51" i="32"/>
  <c r="AU51" i="32"/>
  <c r="AT51" i="32"/>
  <c r="AS51" i="32"/>
  <c r="AR51" i="32"/>
  <c r="AQ51" i="32"/>
  <c r="AO51" i="32"/>
  <c r="BR51" i="32" s="1"/>
  <c r="AN51" i="32"/>
  <c r="AG51" i="32"/>
  <c r="AF51" i="32"/>
  <c r="AE51" i="32"/>
  <c r="AC51" i="32"/>
  <c r="AB51" i="32"/>
  <c r="AA51" i="32"/>
  <c r="Z51" i="32"/>
  <c r="Y51" i="32"/>
  <c r="X51" i="32"/>
  <c r="T51" i="32"/>
  <c r="S51" i="32"/>
  <c r="R51" i="32"/>
  <c r="Q51" i="32"/>
  <c r="O51" i="32"/>
  <c r="N51" i="32"/>
  <c r="M51" i="32"/>
  <c r="L51" i="32"/>
  <c r="K51" i="32"/>
  <c r="J51" i="32"/>
  <c r="H51" i="32"/>
  <c r="G51" i="32"/>
  <c r="F51" i="32"/>
  <c r="E51" i="32"/>
  <c r="D51" i="32"/>
  <c r="AI51" i="32" s="1"/>
  <c r="AS49" i="32"/>
  <c r="Q49" i="32"/>
  <c r="Z48" i="32"/>
  <c r="DA47" i="32"/>
  <c r="D47" i="32"/>
  <c r="E47" i="32" s="1"/>
  <c r="F47" i="32" s="1"/>
  <c r="G47" i="32" s="1"/>
  <c r="H47" i="32" s="1"/>
  <c r="J47" i="32" s="1"/>
  <c r="K47" i="32" s="1"/>
  <c r="L47" i="32" s="1"/>
  <c r="M47" i="32" s="1"/>
  <c r="N47" i="32" s="1"/>
  <c r="DA46" i="32"/>
  <c r="DA45" i="32"/>
  <c r="BR45" i="32"/>
  <c r="AI45" i="32"/>
  <c r="CH44" i="32"/>
  <c r="CG44" i="32"/>
  <c r="BY44" i="32"/>
  <c r="BX44" i="32"/>
  <c r="BC44" i="32"/>
  <c r="BA44" i="32"/>
  <c r="AS44" i="32"/>
  <c r="AE44" i="32"/>
  <c r="S44" i="32"/>
  <c r="J44" i="32"/>
  <c r="H44" i="32"/>
  <c r="BW47" i="32"/>
  <c r="BX47" i="32" s="1"/>
  <c r="BY47" i="32" s="1"/>
  <c r="CA47" i="32" s="1"/>
  <c r="AN47" i="32"/>
  <c r="AO47" i="32" s="1"/>
  <c r="AB44" i="32"/>
  <c r="Q44" i="32"/>
  <c r="G44" i="32"/>
  <c r="CO44" i="32"/>
  <c r="CI44" i="32"/>
  <c r="CF44" i="32"/>
  <c r="CA44" i="32"/>
  <c r="BZ44" i="32"/>
  <c r="BO44" i="32"/>
  <c r="BN44" i="32"/>
  <c r="AV44" i="32"/>
  <c r="AU44" i="32"/>
  <c r="AG44" i="32"/>
  <c r="AF44" i="32"/>
  <c r="Y44" i="32"/>
  <c r="X44" i="32"/>
  <c r="M44" i="32"/>
  <c r="L44" i="32"/>
  <c r="K44" i="32"/>
  <c r="DA41" i="32"/>
  <c r="DA40" i="32"/>
  <c r="DA39" i="32"/>
  <c r="BR39" i="32"/>
  <c r="AI39" i="32"/>
  <c r="CM38" i="32"/>
  <c r="BP38" i="32"/>
  <c r="BG38" i="32"/>
  <c r="Y38" i="32"/>
  <c r="M38" i="32"/>
  <c r="D38" i="32"/>
  <c r="CK41" i="32"/>
  <c r="CL41" i="32" s="1"/>
  <c r="CM41" i="32" s="1"/>
  <c r="CN41" i="32" s="1"/>
  <c r="CO41" i="32" s="1"/>
  <c r="BW41" i="32"/>
  <c r="BX41" i="32" s="1"/>
  <c r="BY41" i="32" s="1"/>
  <c r="AN41" i="32"/>
  <c r="D41" i="32"/>
  <c r="E41" i="32" s="1"/>
  <c r="F41" i="32" s="1"/>
  <c r="G41" i="32" s="1"/>
  <c r="H41" i="32" s="1"/>
  <c r="CO38" i="32"/>
  <c r="CN38" i="32"/>
  <c r="CL38" i="32"/>
  <c r="CI38" i="32"/>
  <c r="CH38" i="32"/>
  <c r="CG38" i="32"/>
  <c r="CF38" i="32"/>
  <c r="CA38" i="32"/>
  <c r="BZ38" i="32"/>
  <c r="BY38" i="32"/>
  <c r="BX38" i="32"/>
  <c r="BQ38" i="32"/>
  <c r="BO38" i="32"/>
  <c r="BN38" i="32"/>
  <c r="BJ38" i="32"/>
  <c r="BH38" i="32"/>
  <c r="BF38" i="32"/>
  <c r="BB38" i="32"/>
  <c r="BA38" i="32"/>
  <c r="AZ38" i="32"/>
  <c r="AY38" i="32"/>
  <c r="AV38" i="32"/>
  <c r="AU38" i="32"/>
  <c r="AS38" i="32"/>
  <c r="AQ38" i="32"/>
  <c r="AO38" i="32"/>
  <c r="AG38" i="32"/>
  <c r="AE38" i="32"/>
  <c r="AC38" i="32"/>
  <c r="AB38" i="32"/>
  <c r="AA38" i="32"/>
  <c r="Z38" i="32"/>
  <c r="X38" i="32"/>
  <c r="S38" i="32"/>
  <c r="R38" i="32"/>
  <c r="Q38" i="32"/>
  <c r="O38" i="32"/>
  <c r="N38" i="32"/>
  <c r="L38" i="32"/>
  <c r="H38" i="32"/>
  <c r="G38" i="32"/>
  <c r="F38" i="32"/>
  <c r="E38" i="32"/>
  <c r="D40" i="32"/>
  <c r="E40" i="32" s="1"/>
  <c r="F40" i="32" s="1"/>
  <c r="G40" i="32" s="1"/>
  <c r="H40" i="32" s="1"/>
  <c r="DA35" i="32"/>
  <c r="BW35" i="32"/>
  <c r="BX35" i="32" s="1"/>
  <c r="BY35" i="32" s="1"/>
  <c r="DA34" i="32"/>
  <c r="D34" i="32"/>
  <c r="E34" i="32" s="1"/>
  <c r="F34" i="32" s="1"/>
  <c r="G34" i="32" s="1"/>
  <c r="H34" i="32" s="1"/>
  <c r="J34" i="32" s="1"/>
  <c r="K34" i="32" s="1"/>
  <c r="L34" i="32" s="1"/>
  <c r="M34" i="32" s="1"/>
  <c r="N34" i="32" s="1"/>
  <c r="O34" i="32" s="1"/>
  <c r="Q34" i="32" s="1"/>
  <c r="R34" i="32" s="1"/>
  <c r="S34" i="32" s="1"/>
  <c r="T34" i="32" s="1"/>
  <c r="X34" i="32" s="1"/>
  <c r="Y34" i="32" s="1"/>
  <c r="Z34" i="32" s="1"/>
  <c r="AA34" i="32" s="1"/>
  <c r="AB34" i="32" s="1"/>
  <c r="AC34" i="32" s="1"/>
  <c r="AE34" i="32" s="1"/>
  <c r="AF34" i="32" s="1"/>
  <c r="AG34" i="32" s="1"/>
  <c r="AI34" i="32" s="1"/>
  <c r="DA33" i="32"/>
  <c r="BR33" i="32"/>
  <c r="AI33" i="32"/>
  <c r="CL32" i="32"/>
  <c r="CB32" i="32"/>
  <c r="BP32" i="32"/>
  <c r="BG32" i="32"/>
  <c r="Z32" i="32"/>
  <c r="N32" i="32"/>
  <c r="E32" i="32"/>
  <c r="CO49" i="32"/>
  <c r="CN49" i="32"/>
  <c r="CL49" i="32"/>
  <c r="CI49" i="32"/>
  <c r="CG49" i="32"/>
  <c r="CF49" i="32"/>
  <c r="CE49" i="32"/>
  <c r="CB49" i="32"/>
  <c r="CA49" i="32"/>
  <c r="BZ49" i="32"/>
  <c r="BX49" i="32"/>
  <c r="BP49" i="32"/>
  <c r="BO49" i="32"/>
  <c r="BN49" i="32"/>
  <c r="BI49" i="32"/>
  <c r="BG49" i="32"/>
  <c r="BF49" i="32"/>
  <c r="BA49" i="32"/>
  <c r="AZ49" i="32"/>
  <c r="AV49" i="32"/>
  <c r="AU49" i="32"/>
  <c r="AG49" i="32"/>
  <c r="AB49" i="32"/>
  <c r="AA49" i="32"/>
  <c r="Y49" i="32"/>
  <c r="X49" i="32"/>
  <c r="S49" i="32"/>
  <c r="O49" i="32"/>
  <c r="M49" i="32"/>
  <c r="L49" i="32"/>
  <c r="H49" i="32"/>
  <c r="G49" i="32"/>
  <c r="D49" i="32"/>
  <c r="CN48" i="32"/>
  <c r="CM48" i="32"/>
  <c r="CL48" i="32"/>
  <c r="CK48" i="32"/>
  <c r="CI48" i="32"/>
  <c r="CH48" i="32"/>
  <c r="CF32" i="32"/>
  <c r="CB48" i="32"/>
  <c r="CA48" i="32"/>
  <c r="BZ48" i="32"/>
  <c r="BY48" i="32"/>
  <c r="BQ48" i="32"/>
  <c r="BP48" i="32"/>
  <c r="BO48" i="32"/>
  <c r="BM48" i="32"/>
  <c r="BJ32" i="32"/>
  <c r="BI48" i="32"/>
  <c r="BG48" i="32"/>
  <c r="BF48" i="32"/>
  <c r="BC48" i="32"/>
  <c r="BA32" i="32"/>
  <c r="AZ32" i="32"/>
  <c r="AV48" i="32"/>
  <c r="AU48" i="32"/>
  <c r="AR32" i="32"/>
  <c r="AQ48" i="32"/>
  <c r="AG48" i="32"/>
  <c r="AF48" i="32"/>
  <c r="AC32" i="32"/>
  <c r="AB48" i="32"/>
  <c r="AA48" i="32"/>
  <c r="Y48" i="32"/>
  <c r="X48" i="32"/>
  <c r="T48" i="32"/>
  <c r="R32" i="32"/>
  <c r="Q48" i="32"/>
  <c r="O48" i="32"/>
  <c r="N48" i="32"/>
  <c r="M48" i="32"/>
  <c r="L48" i="32"/>
  <c r="K48" i="32"/>
  <c r="H32" i="32"/>
  <c r="G48" i="32"/>
  <c r="F48" i="32"/>
  <c r="E48" i="32"/>
  <c r="CO26" i="32"/>
  <c r="CN26" i="32"/>
  <c r="CM26" i="32"/>
  <c r="CL26" i="32"/>
  <c r="CK26" i="32"/>
  <c r="CI26" i="32"/>
  <c r="CH26" i="32"/>
  <c r="CG26" i="32"/>
  <c r="CF26" i="32"/>
  <c r="CE26" i="32"/>
  <c r="CD26" i="32"/>
  <c r="CB26" i="32"/>
  <c r="CA26" i="32"/>
  <c r="BZ26" i="32"/>
  <c r="BY26" i="32"/>
  <c r="BX26" i="32"/>
  <c r="BW26" i="32"/>
  <c r="BQ26" i="32"/>
  <c r="BP26" i="32"/>
  <c r="BO26" i="32"/>
  <c r="BN26" i="32"/>
  <c r="BM26" i="32"/>
  <c r="BL26" i="32"/>
  <c r="BJ26" i="32"/>
  <c r="BI26" i="32"/>
  <c r="BH26" i="32"/>
  <c r="BG26" i="32"/>
  <c r="BF26" i="32"/>
  <c r="BE26" i="32"/>
  <c r="BC26" i="32"/>
  <c r="BB26" i="32"/>
  <c r="BA26" i="32"/>
  <c r="AZ26" i="32"/>
  <c r="AY26" i="32"/>
  <c r="AX26" i="32"/>
  <c r="AV26" i="32"/>
  <c r="AU26" i="32"/>
  <c r="AT26" i="32"/>
  <c r="AS26" i="32"/>
  <c r="AR26" i="32"/>
  <c r="AQ26" i="32"/>
  <c r="AO26" i="32"/>
  <c r="AN26" i="32"/>
  <c r="AG26" i="32"/>
  <c r="AF26" i="32"/>
  <c r="AE26" i="32"/>
  <c r="AC26" i="32"/>
  <c r="AB26" i="32"/>
  <c r="AA26" i="32"/>
  <c r="Z26" i="32"/>
  <c r="Y26" i="32"/>
  <c r="X26" i="32"/>
  <c r="T26" i="32"/>
  <c r="S26" i="32"/>
  <c r="R26" i="32"/>
  <c r="Q26" i="32"/>
  <c r="O26" i="32"/>
  <c r="N26" i="32"/>
  <c r="M26" i="32"/>
  <c r="L26" i="32"/>
  <c r="K26" i="32"/>
  <c r="J26" i="32"/>
  <c r="H26" i="32"/>
  <c r="G26" i="32"/>
  <c r="F26" i="32"/>
  <c r="E26" i="32"/>
  <c r="D26" i="32"/>
  <c r="D21" i="32"/>
  <c r="E21" i="32" s="1"/>
  <c r="F21" i="32" s="1"/>
  <c r="G21" i="32" s="1"/>
  <c r="H21" i="32" s="1"/>
  <c r="J21" i="32" s="1"/>
  <c r="K21" i="32" s="1"/>
  <c r="L21" i="32" s="1"/>
  <c r="M21" i="32" s="1"/>
  <c r="N21" i="32" s="1"/>
  <c r="DA20" i="32"/>
  <c r="BR20" i="32"/>
  <c r="AI20" i="32"/>
  <c r="CK19" i="32"/>
  <c r="CA19" i="32"/>
  <c r="BN19" i="32"/>
  <c r="BE19" i="32"/>
  <c r="AU19" i="32"/>
  <c r="AF19" i="32"/>
  <c r="T19" i="32"/>
  <c r="K19" i="32"/>
  <c r="CK22" i="32"/>
  <c r="CL22" i="32" s="1"/>
  <c r="CM22" i="32" s="1"/>
  <c r="CN22" i="32" s="1"/>
  <c r="CO22" i="32" s="1"/>
  <c r="DA22" i="32" s="1"/>
  <c r="AN22" i="32"/>
  <c r="AO22" i="32" s="1"/>
  <c r="AQ22" i="32" s="1"/>
  <c r="AR22" i="32" s="1"/>
  <c r="AS22" i="32" s="1"/>
  <c r="AT22" i="32" s="1"/>
  <c r="AU22" i="32" s="1"/>
  <c r="AV22" i="32" s="1"/>
  <c r="CO19" i="32"/>
  <c r="CN19" i="32"/>
  <c r="CM19" i="32"/>
  <c r="CL19" i="32"/>
  <c r="CI19" i="32"/>
  <c r="CH19" i="32"/>
  <c r="CG19" i="32"/>
  <c r="CF19" i="32"/>
  <c r="CB19" i="32"/>
  <c r="BZ19" i="32"/>
  <c r="BY19" i="32"/>
  <c r="BX19" i="32"/>
  <c r="BW21" i="32"/>
  <c r="BX21" i="32" s="1"/>
  <c r="BY21" i="32" s="1"/>
  <c r="BZ21" i="32" s="1"/>
  <c r="CA21" i="32" s="1"/>
  <c r="CB21" i="32" s="1"/>
  <c r="BQ19" i="32"/>
  <c r="BP19" i="32"/>
  <c r="BO19" i="32"/>
  <c r="BJ19" i="32"/>
  <c r="BI19" i="32"/>
  <c r="BH19" i="32"/>
  <c r="BF19" i="32"/>
  <c r="BC19" i="32"/>
  <c r="BB19" i="32"/>
  <c r="BA19" i="32"/>
  <c r="AZ19" i="32"/>
  <c r="AV19" i="32"/>
  <c r="AT19" i="32"/>
  <c r="AS19" i="32"/>
  <c r="AR19" i="32"/>
  <c r="AQ19" i="32"/>
  <c r="AO19" i="32"/>
  <c r="AN19" i="32"/>
  <c r="AG19" i="32"/>
  <c r="AE19" i="32"/>
  <c r="AC19" i="32"/>
  <c r="AB19" i="32"/>
  <c r="Y19" i="32"/>
  <c r="R19" i="32"/>
  <c r="Q19" i="32"/>
  <c r="N19" i="32"/>
  <c r="M19" i="32"/>
  <c r="L19" i="32"/>
  <c r="J19" i="32"/>
  <c r="H19" i="32"/>
  <c r="G19" i="32"/>
  <c r="F19" i="32"/>
  <c r="E19" i="32"/>
  <c r="DA14" i="32"/>
  <c r="BR14" i="32"/>
  <c r="AI14" i="32"/>
  <c r="CL13" i="32"/>
  <c r="CH13" i="32"/>
  <c r="CB13" i="32"/>
  <c r="BY13" i="32"/>
  <c r="BO13" i="32"/>
  <c r="BF13" i="32"/>
  <c r="AV13" i="32"/>
  <c r="AG13" i="32"/>
  <c r="AC13" i="32"/>
  <c r="X13" i="32"/>
  <c r="R13" i="32"/>
  <c r="L13" i="32"/>
  <c r="H13" i="32"/>
  <c r="CK16" i="32"/>
  <c r="CL16" i="32" s="1"/>
  <c r="CM16" i="32" s="1"/>
  <c r="CN16" i="32" s="1"/>
  <c r="CO16" i="32" s="1"/>
  <c r="DA16" i="32" s="1"/>
  <c r="CG13" i="32"/>
  <c r="BX13" i="32"/>
  <c r="BW16" i="32"/>
  <c r="BB13" i="32"/>
  <c r="AS13" i="32"/>
  <c r="AN16" i="32"/>
  <c r="O12" i="32"/>
  <c r="D16" i="32"/>
  <c r="E16" i="32" s="1"/>
  <c r="F16" i="32" s="1"/>
  <c r="G16" i="32" s="1"/>
  <c r="H16" i="32" s="1"/>
  <c r="J16" i="32" s="1"/>
  <c r="K16" i="32" s="1"/>
  <c r="L16" i="32" s="1"/>
  <c r="M16" i="32" s="1"/>
  <c r="N16" i="32" s="1"/>
  <c r="CO13" i="32"/>
  <c r="CN13" i="32"/>
  <c r="CM13" i="32"/>
  <c r="CK13" i="32"/>
  <c r="CI13" i="32"/>
  <c r="CF13" i="32"/>
  <c r="CE13" i="32"/>
  <c r="CD13" i="32"/>
  <c r="CA13" i="32"/>
  <c r="BZ13" i="32"/>
  <c r="BW15" i="32"/>
  <c r="BX15" i="32" s="1"/>
  <c r="BY15" i="32" s="1"/>
  <c r="BZ15" i="32" s="1"/>
  <c r="CA15" i="32" s="1"/>
  <c r="BQ13" i="32"/>
  <c r="BP13" i="32"/>
  <c r="BN13" i="32"/>
  <c r="BJ13" i="32"/>
  <c r="BI13" i="32"/>
  <c r="BH13" i="32"/>
  <c r="BG13" i="32"/>
  <c r="BC13" i="32"/>
  <c r="BA13" i="32"/>
  <c r="AZ13" i="32"/>
  <c r="AY13" i="32"/>
  <c r="AU13" i="32"/>
  <c r="AT13" i="32"/>
  <c r="AF13" i="32"/>
  <c r="AE13" i="32"/>
  <c r="AB13" i="32"/>
  <c r="Z13" i="32"/>
  <c r="T13" i="32"/>
  <c r="S13" i="32"/>
  <c r="Q13" i="32"/>
  <c r="N13" i="32"/>
  <c r="M13" i="32"/>
  <c r="K13" i="32"/>
  <c r="J13" i="32"/>
  <c r="G13" i="32"/>
  <c r="F13" i="32"/>
  <c r="AN10" i="32"/>
  <c r="AO10" i="32" s="1"/>
  <c r="DA8" i="32"/>
  <c r="BR8" i="32"/>
  <c r="AI8" i="32"/>
  <c r="CK7" i="32"/>
  <c r="CG7" i="32"/>
  <c r="CA7" i="32"/>
  <c r="BX7" i="32"/>
  <c r="BO7" i="32"/>
  <c r="BF7" i="32"/>
  <c r="BB7" i="32"/>
  <c r="AV7" i="32"/>
  <c r="AS7" i="32"/>
  <c r="AE7" i="32"/>
  <c r="Y7" i="32"/>
  <c r="S7" i="32"/>
  <c r="M7" i="32"/>
  <c r="J7" i="32"/>
  <c r="D7" i="32"/>
  <c r="CO24" i="32"/>
  <c r="CN24" i="32"/>
  <c r="CM24" i="32"/>
  <c r="CL24" i="32"/>
  <c r="CK24" i="32"/>
  <c r="CI24" i="32"/>
  <c r="CH24" i="32"/>
  <c r="CF24" i="32"/>
  <c r="CB24" i="32"/>
  <c r="CA24" i="32"/>
  <c r="BZ24" i="32"/>
  <c r="BY24" i="32"/>
  <c r="BW24" i="32"/>
  <c r="BQ24" i="32"/>
  <c r="BP24" i="32"/>
  <c r="BO24" i="32"/>
  <c r="BJ24" i="32"/>
  <c r="BI24" i="32"/>
  <c r="BH24" i="32"/>
  <c r="BF24" i="32"/>
  <c r="BC24" i="32"/>
  <c r="BA24" i="32"/>
  <c r="AZ24" i="32"/>
  <c r="AV24" i="32"/>
  <c r="AU24" i="32"/>
  <c r="AT24" i="32"/>
  <c r="AQ24" i="32"/>
  <c r="AN24" i="32"/>
  <c r="AG24" i="32"/>
  <c r="AF24" i="32"/>
  <c r="AC24" i="32"/>
  <c r="AB24" i="32"/>
  <c r="AA24" i="32"/>
  <c r="Z24" i="32"/>
  <c r="Y24" i="32"/>
  <c r="T24" i="32"/>
  <c r="R24" i="32"/>
  <c r="Q24" i="32"/>
  <c r="O24" i="32"/>
  <c r="N24" i="32"/>
  <c r="M24" i="32"/>
  <c r="L24" i="32"/>
  <c r="K24" i="32"/>
  <c r="H24" i="32"/>
  <c r="CO23" i="32"/>
  <c r="CN7" i="32"/>
  <c r="CM23" i="32"/>
  <c r="CL23" i="32"/>
  <c r="CK23" i="32"/>
  <c r="CI23" i="32"/>
  <c r="CH23" i="32"/>
  <c r="CG23" i="32"/>
  <c r="CF23" i="32"/>
  <c r="CE7" i="32"/>
  <c r="CD23" i="32"/>
  <c r="CA23" i="32"/>
  <c r="BZ23" i="32"/>
  <c r="BY23" i="32"/>
  <c r="BX23" i="32"/>
  <c r="BW23" i="32"/>
  <c r="BQ23" i="32"/>
  <c r="BP23" i="32"/>
  <c r="BO23" i="32"/>
  <c r="BN23" i="32"/>
  <c r="BJ23" i="32"/>
  <c r="BI7" i="32"/>
  <c r="BH23" i="32"/>
  <c r="BG23" i="32"/>
  <c r="BF23" i="32"/>
  <c r="BC23" i="32"/>
  <c r="BB23" i="32"/>
  <c r="BA7" i="32"/>
  <c r="AZ7" i="32"/>
  <c r="AY23" i="32"/>
  <c r="AV23" i="32"/>
  <c r="AV25" i="32" s="1"/>
  <c r="AU23" i="32"/>
  <c r="AT23" i="32"/>
  <c r="AS23" i="32"/>
  <c r="AR7" i="32"/>
  <c r="AO23" i="32"/>
  <c r="AG23" i="32"/>
  <c r="AF23" i="32"/>
  <c r="AE23" i="32"/>
  <c r="AC7" i="32"/>
  <c r="Z23" i="32"/>
  <c r="X23" i="32"/>
  <c r="T23" i="32"/>
  <c r="S23" i="32"/>
  <c r="R7" i="32"/>
  <c r="Q7" i="32"/>
  <c r="N23" i="32"/>
  <c r="N25" i="32" s="1"/>
  <c r="M23" i="32"/>
  <c r="L23" i="32"/>
  <c r="L25" i="32" s="1"/>
  <c r="K23" i="32"/>
  <c r="H23" i="32"/>
  <c r="G7" i="32"/>
  <c r="F23" i="32"/>
  <c r="E23" i="32"/>
  <c r="CO18" i="26"/>
  <c r="CN18" i="26"/>
  <c r="CM18" i="26"/>
  <c r="CL18" i="26"/>
  <c r="CK18" i="26"/>
  <c r="CI18" i="26"/>
  <c r="CH18" i="26"/>
  <c r="CG18" i="26"/>
  <c r="CF18" i="26"/>
  <c r="CE18" i="26"/>
  <c r="CD18" i="26"/>
  <c r="BX18" i="26"/>
  <c r="BY18" i="26"/>
  <c r="BZ18" i="26"/>
  <c r="CA18" i="26"/>
  <c r="CB18" i="26"/>
  <c r="BW18" i="26"/>
  <c r="CO12" i="26"/>
  <c r="CN12" i="26"/>
  <c r="CM12" i="26"/>
  <c r="CL12" i="26"/>
  <c r="CK12" i="26"/>
  <c r="CI12" i="26"/>
  <c r="CH12" i="26"/>
  <c r="CG12" i="26"/>
  <c r="CF12" i="26"/>
  <c r="CE12" i="26"/>
  <c r="CD12" i="26"/>
  <c r="BX12" i="26"/>
  <c r="BY12" i="26"/>
  <c r="BZ12" i="26"/>
  <c r="CA12" i="26"/>
  <c r="CB12" i="26"/>
  <c r="BW12" i="26"/>
  <c r="CO6" i="26"/>
  <c r="CN6" i="26"/>
  <c r="CM6" i="26"/>
  <c r="CL6" i="26"/>
  <c r="CK6" i="26"/>
  <c r="CI6" i="26"/>
  <c r="CH6" i="26"/>
  <c r="CG6" i="26"/>
  <c r="CF6" i="26"/>
  <c r="CE6" i="26"/>
  <c r="CD6" i="26"/>
  <c r="BX6" i="26"/>
  <c r="BY6" i="26"/>
  <c r="BZ6" i="26"/>
  <c r="CA6" i="26"/>
  <c r="CB6" i="26"/>
  <c r="BW6" i="26"/>
  <c r="BQ18" i="26"/>
  <c r="BP18" i="26"/>
  <c r="BO18" i="26"/>
  <c r="BN18" i="26"/>
  <c r="BM18" i="26"/>
  <c r="BL18" i="26"/>
  <c r="BJ18" i="26"/>
  <c r="BI18" i="26"/>
  <c r="BH18" i="26"/>
  <c r="BG18" i="26"/>
  <c r="BF18" i="26"/>
  <c r="BE18" i="26"/>
  <c r="BC18" i="26"/>
  <c r="BB18" i="26"/>
  <c r="BA18" i="26"/>
  <c r="AZ18" i="26"/>
  <c r="AY18" i="26"/>
  <c r="AX18" i="26"/>
  <c r="AS18" i="26"/>
  <c r="AT18" i="26"/>
  <c r="AU18" i="26"/>
  <c r="AV18" i="26"/>
  <c r="AR18" i="26"/>
  <c r="AQ18" i="26"/>
  <c r="AO18" i="26"/>
  <c r="AN18" i="26"/>
  <c r="BQ12" i="26"/>
  <c r="BP12" i="26"/>
  <c r="BO12" i="26"/>
  <c r="BN12" i="26"/>
  <c r="BM12" i="26"/>
  <c r="BL12" i="26"/>
  <c r="BJ12" i="26"/>
  <c r="BI12" i="26"/>
  <c r="BH12" i="26"/>
  <c r="BG12" i="26"/>
  <c r="BF12" i="26"/>
  <c r="BF13" i="26" s="1"/>
  <c r="BE12" i="26"/>
  <c r="BC12" i="26"/>
  <c r="BB12" i="26"/>
  <c r="BA12" i="26"/>
  <c r="AZ12" i="26"/>
  <c r="AY12" i="26"/>
  <c r="AX12" i="26"/>
  <c r="AS12" i="26"/>
  <c r="AT12" i="26"/>
  <c r="AU12" i="26"/>
  <c r="AV12" i="26"/>
  <c r="AR12" i="26"/>
  <c r="AQ12" i="26"/>
  <c r="AO12" i="26"/>
  <c r="AN12" i="26"/>
  <c r="BQ6" i="26"/>
  <c r="BP6" i="26"/>
  <c r="BO6" i="26"/>
  <c r="BN6" i="26"/>
  <c r="BM6" i="26"/>
  <c r="BL6" i="26"/>
  <c r="BJ6" i="26"/>
  <c r="BI6" i="26"/>
  <c r="BH6" i="26"/>
  <c r="BG6" i="26"/>
  <c r="BF6" i="26"/>
  <c r="BE6" i="26"/>
  <c r="BC6" i="26"/>
  <c r="BB6" i="26"/>
  <c r="BA6" i="26"/>
  <c r="AZ6" i="26"/>
  <c r="AY6" i="26"/>
  <c r="AX6" i="26"/>
  <c r="AS6" i="26"/>
  <c r="AT6" i="26"/>
  <c r="AU6" i="26"/>
  <c r="AV6" i="26"/>
  <c r="AR6" i="26"/>
  <c r="AQ6" i="26"/>
  <c r="AO6" i="26"/>
  <c r="AN6" i="26"/>
  <c r="AG18" i="26"/>
  <c r="AG19" i="26" s="1"/>
  <c r="AF18" i="26"/>
  <c r="AE18" i="26"/>
  <c r="AB18" i="26"/>
  <c r="AC18" i="26"/>
  <c r="AA18" i="26"/>
  <c r="Z18" i="26"/>
  <c r="Y18" i="26"/>
  <c r="X18" i="26"/>
  <c r="T18" i="26"/>
  <c r="S18" i="26"/>
  <c r="R18" i="26"/>
  <c r="Q18" i="26"/>
  <c r="O18" i="26"/>
  <c r="N18" i="26"/>
  <c r="M18" i="26"/>
  <c r="L18" i="26"/>
  <c r="K18" i="26"/>
  <c r="J18" i="26"/>
  <c r="E18" i="26"/>
  <c r="F18" i="26"/>
  <c r="G18" i="26"/>
  <c r="H18" i="26"/>
  <c r="D18" i="26"/>
  <c r="AG12" i="26"/>
  <c r="AF12" i="26"/>
  <c r="AE12" i="26"/>
  <c r="AB12" i="26"/>
  <c r="AC12" i="26"/>
  <c r="AA12" i="26"/>
  <c r="Z12" i="26"/>
  <c r="Y12" i="26"/>
  <c r="X12" i="26"/>
  <c r="T12" i="26"/>
  <c r="S12" i="26"/>
  <c r="R12" i="26"/>
  <c r="Q12" i="26"/>
  <c r="O12" i="26"/>
  <c r="N12" i="26"/>
  <c r="M12" i="26"/>
  <c r="L12" i="26"/>
  <c r="K12" i="26"/>
  <c r="J12" i="26"/>
  <c r="E12" i="26"/>
  <c r="F12" i="26"/>
  <c r="G12" i="26"/>
  <c r="H12" i="26"/>
  <c r="D12" i="26"/>
  <c r="AG6" i="26"/>
  <c r="AF6" i="26"/>
  <c r="AE6" i="26"/>
  <c r="AB6" i="26"/>
  <c r="AC6" i="26"/>
  <c r="AA6" i="26"/>
  <c r="Z6" i="26"/>
  <c r="Y6" i="26"/>
  <c r="X6" i="26"/>
  <c r="T6" i="26"/>
  <c r="S6" i="26"/>
  <c r="R6" i="26"/>
  <c r="Q6" i="26"/>
  <c r="O6" i="26"/>
  <c r="N6" i="26"/>
  <c r="M6" i="26"/>
  <c r="L6" i="26"/>
  <c r="K6" i="26"/>
  <c r="J6" i="26"/>
  <c r="E6" i="26"/>
  <c r="F6" i="26"/>
  <c r="G6" i="26"/>
  <c r="H6" i="26"/>
  <c r="D6" i="26"/>
  <c r="CO17" i="26"/>
  <c r="CN17" i="26"/>
  <c r="CM17" i="26"/>
  <c r="CL17" i="26"/>
  <c r="CK17" i="26"/>
  <c r="CI17" i="26"/>
  <c r="CH17" i="26"/>
  <c r="CG17" i="26"/>
  <c r="CF17" i="26"/>
  <c r="CE17" i="26"/>
  <c r="CD17" i="26"/>
  <c r="CB17" i="26"/>
  <c r="BX17" i="26"/>
  <c r="BY17" i="26"/>
  <c r="BZ17" i="26"/>
  <c r="CA17" i="26"/>
  <c r="BW17" i="26"/>
  <c r="CL11" i="26"/>
  <c r="CM11" i="26"/>
  <c r="CN11" i="26"/>
  <c r="CO11" i="26"/>
  <c r="CK11" i="26"/>
  <c r="CI11" i="26"/>
  <c r="CH11" i="26"/>
  <c r="CG11" i="26"/>
  <c r="CF11" i="26"/>
  <c r="CE11" i="26"/>
  <c r="CD11" i="26"/>
  <c r="BX11" i="26"/>
  <c r="BY11" i="26"/>
  <c r="BZ11" i="26"/>
  <c r="CA11" i="26"/>
  <c r="CB11" i="26"/>
  <c r="BW11" i="26"/>
  <c r="CO5" i="26"/>
  <c r="CN5" i="26"/>
  <c r="CM5" i="26"/>
  <c r="CL5" i="26"/>
  <c r="CK5" i="26"/>
  <c r="CI5" i="26"/>
  <c r="CH5" i="26"/>
  <c r="CG5" i="26"/>
  <c r="CF5" i="26"/>
  <c r="CE5" i="26"/>
  <c r="CD5" i="26"/>
  <c r="BX5" i="26"/>
  <c r="BY5" i="26"/>
  <c r="BZ5" i="26"/>
  <c r="CA5" i="26"/>
  <c r="CB5" i="26"/>
  <c r="BW5" i="26"/>
  <c r="BQ17" i="26"/>
  <c r="BP17" i="26"/>
  <c r="BO17" i="26"/>
  <c r="BN17" i="26"/>
  <c r="BM17" i="26"/>
  <c r="BL17" i="26"/>
  <c r="BJ17" i="26"/>
  <c r="BI17" i="26"/>
  <c r="BH17" i="26"/>
  <c r="BG17" i="26"/>
  <c r="BF17" i="26"/>
  <c r="BE17" i="26"/>
  <c r="BC17" i="26"/>
  <c r="BB17" i="26"/>
  <c r="BA17" i="26"/>
  <c r="AZ17" i="26"/>
  <c r="AY17" i="26"/>
  <c r="AX17" i="26"/>
  <c r="AS17" i="26"/>
  <c r="AT17" i="26"/>
  <c r="AU17" i="26"/>
  <c r="AV17" i="26"/>
  <c r="AR17" i="26"/>
  <c r="AQ17" i="26"/>
  <c r="AO17" i="26"/>
  <c r="AN17" i="26"/>
  <c r="BQ11" i="26"/>
  <c r="BP11" i="26"/>
  <c r="BO11" i="26"/>
  <c r="BN11" i="26"/>
  <c r="BM11" i="26"/>
  <c r="BL11" i="26"/>
  <c r="BJ11" i="26"/>
  <c r="BI11" i="26"/>
  <c r="BH11" i="26"/>
  <c r="BG11" i="26"/>
  <c r="BF11" i="26"/>
  <c r="BE11" i="26"/>
  <c r="BC11" i="26"/>
  <c r="BB11" i="26"/>
  <c r="BA11" i="26"/>
  <c r="AZ11" i="26"/>
  <c r="AY11" i="26"/>
  <c r="AX11" i="26"/>
  <c r="AS11" i="26"/>
  <c r="AT11" i="26"/>
  <c r="AU11" i="26"/>
  <c r="AV11" i="26"/>
  <c r="AR11" i="26"/>
  <c r="AQ11" i="26"/>
  <c r="AO11" i="26"/>
  <c r="AN11" i="26"/>
  <c r="BQ5" i="26"/>
  <c r="BP5" i="26"/>
  <c r="BO5" i="26"/>
  <c r="BN5" i="26"/>
  <c r="BM5" i="26"/>
  <c r="BM7" i="26" s="1"/>
  <c r="BL5" i="26"/>
  <c r="BJ5" i="26"/>
  <c r="BI5" i="26"/>
  <c r="BH5" i="26"/>
  <c r="BG5" i="26"/>
  <c r="BF5" i="26"/>
  <c r="BE5" i="26"/>
  <c r="BC5" i="26"/>
  <c r="BB5" i="26"/>
  <c r="BA5" i="26"/>
  <c r="AZ5" i="26"/>
  <c r="AY5" i="26"/>
  <c r="AX5" i="26"/>
  <c r="AS5" i="26"/>
  <c r="AT5" i="26"/>
  <c r="AU5" i="26"/>
  <c r="AV5" i="26"/>
  <c r="AR5" i="26"/>
  <c r="AQ5" i="26"/>
  <c r="AO5" i="26"/>
  <c r="AN5" i="26"/>
  <c r="AG17" i="26"/>
  <c r="AF17" i="26"/>
  <c r="AE17" i="26"/>
  <c r="AG5" i="26"/>
  <c r="AF5" i="26"/>
  <c r="AE5" i="26"/>
  <c r="AG11" i="26"/>
  <c r="AF11" i="26"/>
  <c r="AF13" i="26" s="1"/>
  <c r="AE11" i="26"/>
  <c r="AC17" i="26"/>
  <c r="AB17" i="26"/>
  <c r="AA17" i="26"/>
  <c r="Z17" i="26"/>
  <c r="Y17" i="26"/>
  <c r="X17" i="26"/>
  <c r="AC11" i="26"/>
  <c r="AB11" i="26"/>
  <c r="AA11" i="26"/>
  <c r="Z11" i="26"/>
  <c r="Y11" i="26"/>
  <c r="X11" i="26"/>
  <c r="AC5" i="26"/>
  <c r="AB5" i="26"/>
  <c r="AA5" i="26"/>
  <c r="Z5" i="26"/>
  <c r="Y5" i="26"/>
  <c r="X5" i="26"/>
  <c r="T17" i="26"/>
  <c r="S17" i="26"/>
  <c r="R17" i="26"/>
  <c r="Q17" i="26"/>
  <c r="O17" i="26"/>
  <c r="O19" i="26" s="1"/>
  <c r="N17" i="26"/>
  <c r="M17" i="26"/>
  <c r="L17" i="26"/>
  <c r="K17" i="26"/>
  <c r="J17" i="26"/>
  <c r="E17" i="26"/>
  <c r="F17" i="26"/>
  <c r="G17" i="26"/>
  <c r="H17" i="26"/>
  <c r="D17" i="26"/>
  <c r="T11" i="26"/>
  <c r="S11" i="26"/>
  <c r="R11" i="26"/>
  <c r="Q11" i="26"/>
  <c r="O11" i="26"/>
  <c r="N11" i="26"/>
  <c r="M11" i="26"/>
  <c r="L11" i="26"/>
  <c r="K11" i="26"/>
  <c r="J11" i="26"/>
  <c r="E11" i="26"/>
  <c r="F11" i="26"/>
  <c r="G11" i="26"/>
  <c r="H11" i="26"/>
  <c r="D11" i="26"/>
  <c r="T5" i="26"/>
  <c r="S5" i="26"/>
  <c r="R5" i="26"/>
  <c r="Q5" i="26"/>
  <c r="O5" i="26"/>
  <c r="N5" i="26"/>
  <c r="M5" i="26"/>
  <c r="L5" i="26"/>
  <c r="K5" i="26"/>
  <c r="J5" i="26"/>
  <c r="E5" i="26"/>
  <c r="F5" i="26"/>
  <c r="G5" i="26"/>
  <c r="H5" i="26"/>
  <c r="D5" i="26"/>
  <c r="DA53" i="31"/>
  <c r="DA52" i="31"/>
  <c r="CO51" i="31"/>
  <c r="CN51" i="31"/>
  <c r="CM51" i="31"/>
  <c r="CL51" i="31"/>
  <c r="CK51" i="31"/>
  <c r="CI51" i="31"/>
  <c r="CH51" i="31"/>
  <c r="CG51" i="31"/>
  <c r="CF51" i="31"/>
  <c r="CE51" i="31"/>
  <c r="CD51" i="31"/>
  <c r="CB51" i="31"/>
  <c r="CA51" i="31"/>
  <c r="BZ51" i="31"/>
  <c r="BY51" i="31"/>
  <c r="BX51" i="31"/>
  <c r="BW51" i="31"/>
  <c r="BQ51" i="31"/>
  <c r="BP51" i="31"/>
  <c r="BO51" i="31"/>
  <c r="BN51" i="31"/>
  <c r="BM51" i="31"/>
  <c r="BL51" i="31"/>
  <c r="BJ51" i="31"/>
  <c r="BI51" i="31"/>
  <c r="BH51" i="31"/>
  <c r="BG51" i="31"/>
  <c r="BF51" i="31"/>
  <c r="BE51" i="31"/>
  <c r="BC51" i="31"/>
  <c r="BB51" i="31"/>
  <c r="BA51" i="31"/>
  <c r="AZ51" i="31"/>
  <c r="AY51" i="31"/>
  <c r="AX51" i="31"/>
  <c r="AV51" i="31"/>
  <c r="AU51" i="31"/>
  <c r="AT51" i="31"/>
  <c r="AS51" i="31"/>
  <c r="AR51" i="31"/>
  <c r="AQ51" i="31"/>
  <c r="AO51" i="31"/>
  <c r="AN51" i="31"/>
  <c r="AG51" i="31"/>
  <c r="AF51" i="31"/>
  <c r="AE51" i="31"/>
  <c r="AC51" i="31"/>
  <c r="AB51" i="31"/>
  <c r="AA51" i="31"/>
  <c r="Z51" i="31"/>
  <c r="Y51" i="31"/>
  <c r="X51" i="31"/>
  <c r="T51" i="31"/>
  <c r="S51" i="31"/>
  <c r="R51" i="31"/>
  <c r="Q51" i="31"/>
  <c r="O51" i="31"/>
  <c r="N51" i="31"/>
  <c r="M51" i="31"/>
  <c r="L51" i="31"/>
  <c r="K51" i="31"/>
  <c r="J51" i="31"/>
  <c r="H51" i="31"/>
  <c r="G51" i="31"/>
  <c r="F51" i="31"/>
  <c r="E51" i="31"/>
  <c r="D51" i="31"/>
  <c r="AI51" i="31" s="1"/>
  <c r="CE49" i="31"/>
  <c r="CL48" i="31"/>
  <c r="E48" i="31"/>
  <c r="DA47" i="31"/>
  <c r="DA46" i="31"/>
  <c r="DA45" i="31"/>
  <c r="BR45" i="31"/>
  <c r="AI45" i="31"/>
  <c r="CG44" i="31"/>
  <c r="CA44" i="31"/>
  <c r="BX44" i="31"/>
  <c r="CO43" i="31"/>
  <c r="CN43" i="31"/>
  <c r="CM43" i="31"/>
  <c r="CL43" i="31"/>
  <c r="CK43" i="31"/>
  <c r="CK47" i="31" s="1"/>
  <c r="CI43" i="31"/>
  <c r="CH43" i="31"/>
  <c r="CG43" i="31"/>
  <c r="CF43" i="31"/>
  <c r="CE43" i="31"/>
  <c r="CD43" i="31"/>
  <c r="CD47" i="31" s="1"/>
  <c r="CE47" i="31" s="1"/>
  <c r="CB43" i="31"/>
  <c r="CA43" i="31"/>
  <c r="BZ43" i="31"/>
  <c r="BY43" i="31"/>
  <c r="BX43" i="31"/>
  <c r="BW43" i="31"/>
  <c r="BQ43" i="31"/>
  <c r="BP43" i="31"/>
  <c r="BO43" i="31"/>
  <c r="BN43" i="31"/>
  <c r="BM43" i="31"/>
  <c r="BL43" i="31"/>
  <c r="BJ43" i="31"/>
  <c r="BJ44" i="31" s="1"/>
  <c r="BI43" i="31"/>
  <c r="BH43" i="31"/>
  <c r="BG43" i="31"/>
  <c r="BF43" i="31"/>
  <c r="BE43" i="31"/>
  <c r="BC43" i="31"/>
  <c r="BB43" i="31"/>
  <c r="BA43" i="31"/>
  <c r="BA44" i="31" s="1"/>
  <c r="AZ43" i="31"/>
  <c r="AY43" i="31"/>
  <c r="AX43" i="31"/>
  <c r="AV43" i="31"/>
  <c r="AU43" i="31"/>
  <c r="AT43" i="31"/>
  <c r="AS43" i="31"/>
  <c r="AR43" i="31"/>
  <c r="AR44" i="31" s="1"/>
  <c r="AQ43" i="31"/>
  <c r="AO43" i="31"/>
  <c r="AN43" i="31"/>
  <c r="AG43" i="31"/>
  <c r="AF43" i="31"/>
  <c r="AF44" i="31" s="1"/>
  <c r="AE43" i="31"/>
  <c r="AC43" i="31"/>
  <c r="AB43" i="31"/>
  <c r="AB44" i="31" s="1"/>
  <c r="AA43" i="31"/>
  <c r="Z43" i="31"/>
  <c r="Y43" i="31"/>
  <c r="X43" i="31"/>
  <c r="T43" i="31"/>
  <c r="T44" i="31" s="1"/>
  <c r="S43" i="31"/>
  <c r="R43" i="31"/>
  <c r="Q43" i="31"/>
  <c r="Q44" i="31" s="1"/>
  <c r="O43" i="31"/>
  <c r="N43" i="31"/>
  <c r="M43" i="31"/>
  <c r="L43" i="31"/>
  <c r="K43" i="31"/>
  <c r="K44" i="31" s="1"/>
  <c r="J43" i="31"/>
  <c r="H43" i="31"/>
  <c r="G43" i="31"/>
  <c r="G44" i="31" s="1"/>
  <c r="F43" i="31"/>
  <c r="E43" i="31"/>
  <c r="D43" i="31"/>
  <c r="CO42" i="31"/>
  <c r="CO44" i="31" s="1"/>
  <c r="CN42" i="31"/>
  <c r="CN44" i="31" s="1"/>
  <c r="CM42" i="31"/>
  <c r="CM44" i="31" s="1"/>
  <c r="CL42" i="31"/>
  <c r="CK42" i="31"/>
  <c r="CK44" i="31" s="1"/>
  <c r="CI42" i="31"/>
  <c r="CI44" i="31" s="1"/>
  <c r="CH42" i="31"/>
  <c r="CH44" i="31" s="1"/>
  <c r="CG42" i="31"/>
  <c r="CF42" i="31"/>
  <c r="CF44" i="31" s="1"/>
  <c r="CE42" i="31"/>
  <c r="CE44" i="31" s="1"/>
  <c r="CD42" i="31"/>
  <c r="CD44" i="31" s="1"/>
  <c r="CB42" i="31"/>
  <c r="CA42" i="31"/>
  <c r="BZ42" i="31"/>
  <c r="BZ44" i="31" s="1"/>
  <c r="BY42" i="31"/>
  <c r="BY44" i="31" s="1"/>
  <c r="BX42" i="31"/>
  <c r="BW42" i="31"/>
  <c r="BW46" i="31" s="1"/>
  <c r="BX46" i="31" s="1"/>
  <c r="BY46" i="31" s="1"/>
  <c r="BZ46" i="31" s="1"/>
  <c r="CA46" i="31" s="1"/>
  <c r="CB46" i="31" s="1"/>
  <c r="CD46" i="31" s="1"/>
  <c r="CE46" i="31" s="1"/>
  <c r="CF46" i="31" s="1"/>
  <c r="CG46" i="31" s="1"/>
  <c r="CH46" i="31" s="1"/>
  <c r="CI46" i="31" s="1"/>
  <c r="CK46" i="31" s="1"/>
  <c r="CL46" i="31" s="1"/>
  <c r="CM46" i="31" s="1"/>
  <c r="CN46" i="31" s="1"/>
  <c r="CO46" i="31" s="1"/>
  <c r="BQ42" i="31"/>
  <c r="BQ44" i="31" s="1"/>
  <c r="BP42" i="31"/>
  <c r="BP44" i="31" s="1"/>
  <c r="BO42" i="31"/>
  <c r="BO44" i="31" s="1"/>
  <c r="BN42" i="31"/>
  <c r="BN44" i="31" s="1"/>
  <c r="BM42" i="31"/>
  <c r="BM44" i="31" s="1"/>
  <c r="BL42" i="31"/>
  <c r="BL44" i="31" s="1"/>
  <c r="BJ42" i="31"/>
  <c r="BI42" i="31"/>
  <c r="BI44" i="31" s="1"/>
  <c r="BH42" i="31"/>
  <c r="BH44" i="31" s="1"/>
  <c r="BG42" i="31"/>
  <c r="BG44" i="31" s="1"/>
  <c r="BF42" i="31"/>
  <c r="BF44" i="31" s="1"/>
  <c r="BE42" i="31"/>
  <c r="BE44" i="31" s="1"/>
  <c r="BC42" i="31"/>
  <c r="BC44" i="31" s="1"/>
  <c r="BB42" i="31"/>
  <c r="BB44" i="31" s="1"/>
  <c r="BA42" i="31"/>
  <c r="AZ42" i="31"/>
  <c r="AZ44" i="31" s="1"/>
  <c r="AY42" i="31"/>
  <c r="AY44" i="31" s="1"/>
  <c r="AX42" i="31"/>
  <c r="AX44" i="31" s="1"/>
  <c r="AV42" i="31"/>
  <c r="AV44" i="31" s="1"/>
  <c r="AU42" i="31"/>
  <c r="AU44" i="31" s="1"/>
  <c r="AT42" i="31"/>
  <c r="AT44" i="31" s="1"/>
  <c r="AS42" i="31"/>
  <c r="AS44" i="31" s="1"/>
  <c r="AR42" i="31"/>
  <c r="AQ42" i="31"/>
  <c r="AQ44" i="31" s="1"/>
  <c r="AO42" i="31"/>
  <c r="AO44" i="31" s="1"/>
  <c r="AN42" i="31"/>
  <c r="AN44" i="31" s="1"/>
  <c r="AG42" i="31"/>
  <c r="AG44" i="31" s="1"/>
  <c r="AF42" i="31"/>
  <c r="AE42" i="31"/>
  <c r="AE44" i="31" s="1"/>
  <c r="AC42" i="31"/>
  <c r="AC44" i="31" s="1"/>
  <c r="AB42" i="31"/>
  <c r="AA42" i="31"/>
  <c r="AA44" i="31" s="1"/>
  <c r="Z42" i="31"/>
  <c r="Z44" i="31" s="1"/>
  <c r="Y42" i="31"/>
  <c r="Y44" i="31" s="1"/>
  <c r="X42" i="31"/>
  <c r="X44" i="31" s="1"/>
  <c r="T42" i="31"/>
  <c r="S42" i="31"/>
  <c r="S44" i="31" s="1"/>
  <c r="R42" i="31"/>
  <c r="R44" i="31" s="1"/>
  <c r="Q42" i="31"/>
  <c r="O42" i="31"/>
  <c r="O44" i="31" s="1"/>
  <c r="N42" i="31"/>
  <c r="N44" i="31" s="1"/>
  <c r="M42" i="31"/>
  <c r="M44" i="31" s="1"/>
  <c r="L42" i="31"/>
  <c r="L44" i="31" s="1"/>
  <c r="K42" i="31"/>
  <c r="J42" i="31"/>
  <c r="J44" i="31" s="1"/>
  <c r="H42" i="31"/>
  <c r="H44" i="31" s="1"/>
  <c r="G42" i="31"/>
  <c r="F42" i="31"/>
  <c r="F44" i="31" s="1"/>
  <c r="E42" i="31"/>
  <c r="E44" i="31" s="1"/>
  <c r="D42" i="31"/>
  <c r="D44" i="31" s="1"/>
  <c r="DA41" i="31"/>
  <c r="DA40" i="31"/>
  <c r="DA39" i="31"/>
  <c r="BR39" i="31"/>
  <c r="AI39" i="31"/>
  <c r="CN38" i="31"/>
  <c r="CE38" i="31"/>
  <c r="BQ38" i="31"/>
  <c r="BH38" i="31"/>
  <c r="AY38" i="31"/>
  <c r="AO38" i="31"/>
  <c r="CO37" i="31"/>
  <c r="CN37" i="31"/>
  <c r="CM37" i="31"/>
  <c r="CL37" i="31"/>
  <c r="CK37" i="31"/>
  <c r="CK41" i="31" s="1"/>
  <c r="CL41" i="31" s="1"/>
  <c r="CM41" i="31" s="1"/>
  <c r="CN41" i="31" s="1"/>
  <c r="CO41" i="31" s="1"/>
  <c r="CI37" i="31"/>
  <c r="CH37" i="31"/>
  <c r="CG37" i="31"/>
  <c r="CF37" i="31"/>
  <c r="CE37" i="31"/>
  <c r="CD37" i="31"/>
  <c r="CD41" i="31" s="1"/>
  <c r="CE41" i="31" s="1"/>
  <c r="CF41" i="31" s="1"/>
  <c r="CG41" i="31" s="1"/>
  <c r="CB37" i="31"/>
  <c r="CA37" i="31"/>
  <c r="BZ37" i="31"/>
  <c r="BY37" i="31"/>
  <c r="BX37" i="31"/>
  <c r="BW37" i="31"/>
  <c r="BW41" i="31" s="1"/>
  <c r="BX41" i="31" s="1"/>
  <c r="BY41" i="31" s="1"/>
  <c r="BQ37" i="31"/>
  <c r="BP37" i="31"/>
  <c r="BO37" i="31"/>
  <c r="BN37" i="31"/>
  <c r="BM37" i="31"/>
  <c r="BL37" i="31"/>
  <c r="BJ37" i="31"/>
  <c r="BI37" i="31"/>
  <c r="BH37" i="31"/>
  <c r="BG37" i="31"/>
  <c r="BF37" i="31"/>
  <c r="BE37" i="31"/>
  <c r="BC37" i="31"/>
  <c r="BB37" i="31"/>
  <c r="BA37" i="31"/>
  <c r="AZ37" i="31"/>
  <c r="AY37" i="31"/>
  <c r="AX37" i="31"/>
  <c r="AV37" i="31"/>
  <c r="AU37" i="31"/>
  <c r="AT37" i="31"/>
  <c r="AS37" i="31"/>
  <c r="AR37" i="31"/>
  <c r="AQ37" i="31"/>
  <c r="AO37" i="31"/>
  <c r="AN37" i="31"/>
  <c r="AN41" i="31" s="1"/>
  <c r="AO41" i="31" s="1"/>
  <c r="AQ41" i="31" s="1"/>
  <c r="AR41" i="31" s="1"/>
  <c r="AS41" i="31" s="1"/>
  <c r="AT41" i="31" s="1"/>
  <c r="AU41" i="31" s="1"/>
  <c r="AV41" i="31" s="1"/>
  <c r="AX41" i="31" s="1"/>
  <c r="AY41" i="31" s="1"/>
  <c r="AZ41" i="31" s="1"/>
  <c r="BA41" i="31" s="1"/>
  <c r="BB41" i="31" s="1"/>
  <c r="BC41" i="31" s="1"/>
  <c r="BE41" i="31" s="1"/>
  <c r="BF41" i="31" s="1"/>
  <c r="BG41" i="31" s="1"/>
  <c r="BH41" i="31" s="1"/>
  <c r="BI41" i="31" s="1"/>
  <c r="BJ41" i="31" s="1"/>
  <c r="BL41" i="31" s="1"/>
  <c r="BM41" i="31" s="1"/>
  <c r="BN41" i="31" s="1"/>
  <c r="BO41" i="31" s="1"/>
  <c r="BP41" i="31" s="1"/>
  <c r="AG37" i="31"/>
  <c r="AF37" i="31"/>
  <c r="AE37" i="31"/>
  <c r="AC37" i="31"/>
  <c r="AB37" i="31"/>
  <c r="AA37" i="31"/>
  <c r="Z37" i="31"/>
  <c r="Z38" i="31" s="1"/>
  <c r="Y37" i="31"/>
  <c r="X37" i="31"/>
  <c r="T37" i="31"/>
  <c r="S37" i="31"/>
  <c r="R37" i="31"/>
  <c r="Q37" i="31"/>
  <c r="O37" i="31"/>
  <c r="N37" i="31"/>
  <c r="N38" i="31" s="1"/>
  <c r="M37" i="31"/>
  <c r="L37" i="31"/>
  <c r="K37" i="31"/>
  <c r="J37" i="31"/>
  <c r="H37" i="31"/>
  <c r="G37" i="31"/>
  <c r="F37" i="31"/>
  <c r="E37" i="31"/>
  <c r="E38" i="31" s="1"/>
  <c r="D37" i="31"/>
  <c r="D41" i="31" s="1"/>
  <c r="E41" i="31" s="1"/>
  <c r="F41" i="31" s="1"/>
  <c r="G41" i="31" s="1"/>
  <c r="H41" i="31" s="1"/>
  <c r="J41" i="31" s="1"/>
  <c r="K41" i="31" s="1"/>
  <c r="CO36" i="31"/>
  <c r="CO38" i="31" s="1"/>
  <c r="CN36" i="31"/>
  <c r="CM36" i="31"/>
  <c r="CM38" i="31" s="1"/>
  <c r="CL36" i="31"/>
  <c r="CL38" i="31" s="1"/>
  <c r="CK36" i="31"/>
  <c r="CK38" i="31" s="1"/>
  <c r="CI36" i="31"/>
  <c r="CH36" i="31"/>
  <c r="CH38" i="31" s="1"/>
  <c r="CG36" i="31"/>
  <c r="CG38" i="31" s="1"/>
  <c r="CF36" i="31"/>
  <c r="CF38" i="31" s="1"/>
  <c r="CE36" i="31"/>
  <c r="CD36" i="31"/>
  <c r="CD38" i="31" s="1"/>
  <c r="CB36" i="31"/>
  <c r="CB38" i="31" s="1"/>
  <c r="CA36" i="31"/>
  <c r="CA38" i="31" s="1"/>
  <c r="BZ36" i="31"/>
  <c r="BY36" i="31"/>
  <c r="BY38" i="31" s="1"/>
  <c r="BX36" i="31"/>
  <c r="BX38" i="31" s="1"/>
  <c r="BW36" i="31"/>
  <c r="BW40" i="31" s="1"/>
  <c r="BQ36" i="31"/>
  <c r="BP36" i="31"/>
  <c r="BP38" i="31" s="1"/>
  <c r="BO36" i="31"/>
  <c r="BO38" i="31" s="1"/>
  <c r="BN36" i="31"/>
  <c r="BM36" i="31"/>
  <c r="BM38" i="31" s="1"/>
  <c r="BL36" i="31"/>
  <c r="BL38" i="31" s="1"/>
  <c r="BJ36" i="31"/>
  <c r="BJ38" i="31" s="1"/>
  <c r="BI36" i="31"/>
  <c r="BI38" i="31" s="1"/>
  <c r="BH36" i="31"/>
  <c r="BG36" i="31"/>
  <c r="BG38" i="31" s="1"/>
  <c r="BF36" i="31"/>
  <c r="BF38" i="31" s="1"/>
  <c r="BE36" i="31"/>
  <c r="BC36" i="31"/>
  <c r="BC38" i="31" s="1"/>
  <c r="BB36" i="31"/>
  <c r="BB38" i="31" s="1"/>
  <c r="BA36" i="31"/>
  <c r="BA38" i="31" s="1"/>
  <c r="AZ36" i="31"/>
  <c r="AZ38" i="31" s="1"/>
  <c r="AY36" i="31"/>
  <c r="AX36" i="31"/>
  <c r="AX38" i="31" s="1"/>
  <c r="AV36" i="31"/>
  <c r="AV38" i="31" s="1"/>
  <c r="AU36" i="31"/>
  <c r="AT36" i="31"/>
  <c r="AT38" i="31" s="1"/>
  <c r="AS36" i="31"/>
  <c r="AS38" i="31" s="1"/>
  <c r="AR36" i="31"/>
  <c r="AR38" i="31" s="1"/>
  <c r="AQ36" i="31"/>
  <c r="AQ38" i="31" s="1"/>
  <c r="AO36" i="31"/>
  <c r="AN36" i="31"/>
  <c r="AN38" i="31" s="1"/>
  <c r="AG36" i="31"/>
  <c r="AF36" i="31"/>
  <c r="AF38" i="31" s="1"/>
  <c r="AE36" i="31"/>
  <c r="AE38" i="31" s="1"/>
  <c r="AC36" i="31"/>
  <c r="AC38" i="31" s="1"/>
  <c r="AB36" i="31"/>
  <c r="AB38" i="31" s="1"/>
  <c r="AA36" i="31"/>
  <c r="AA38" i="31" s="1"/>
  <c r="Z36" i="31"/>
  <c r="Y36" i="31"/>
  <c r="Y38" i="31" s="1"/>
  <c r="X36" i="31"/>
  <c r="T36" i="31"/>
  <c r="T38" i="31" s="1"/>
  <c r="S36" i="31"/>
  <c r="S38" i="31" s="1"/>
  <c r="R36" i="31"/>
  <c r="R38" i="31" s="1"/>
  <c r="Q36" i="31"/>
  <c r="Q38" i="31" s="1"/>
  <c r="O36" i="31"/>
  <c r="O38" i="31" s="1"/>
  <c r="N36" i="31"/>
  <c r="M36" i="31"/>
  <c r="M38" i="31" s="1"/>
  <c r="L36" i="31"/>
  <c r="K36" i="31"/>
  <c r="K38" i="31" s="1"/>
  <c r="J36" i="31"/>
  <c r="J38" i="31" s="1"/>
  <c r="H36" i="31"/>
  <c r="H38" i="31" s="1"/>
  <c r="G36" i="31"/>
  <c r="G38" i="31" s="1"/>
  <c r="F36" i="31"/>
  <c r="F38" i="31" s="1"/>
  <c r="E36" i="31"/>
  <c r="D36" i="31"/>
  <c r="D38" i="31" s="1"/>
  <c r="DA35" i="31"/>
  <c r="DA34" i="31"/>
  <c r="AN34" i="31"/>
  <c r="AO34" i="31" s="1"/>
  <c r="AQ34" i="31" s="1"/>
  <c r="AR34" i="31" s="1"/>
  <c r="AS34" i="31" s="1"/>
  <c r="AT34" i="31" s="1"/>
  <c r="AU34" i="31" s="1"/>
  <c r="AV34" i="31" s="1"/>
  <c r="AX34" i="31" s="1"/>
  <c r="AY34" i="31" s="1"/>
  <c r="AZ34" i="31" s="1"/>
  <c r="BA34" i="31" s="1"/>
  <c r="BB34" i="31" s="1"/>
  <c r="BC34" i="31" s="1"/>
  <c r="BE34" i="31" s="1"/>
  <c r="BF34" i="31" s="1"/>
  <c r="BG34" i="31" s="1"/>
  <c r="BH34" i="31" s="1"/>
  <c r="BI34" i="31" s="1"/>
  <c r="BJ34" i="31" s="1"/>
  <c r="BL34" i="31" s="1"/>
  <c r="BM34" i="31" s="1"/>
  <c r="BN34" i="31" s="1"/>
  <c r="BO34" i="31" s="1"/>
  <c r="BP34" i="31" s="1"/>
  <c r="DA33" i="31"/>
  <c r="BR33" i="31"/>
  <c r="AI33" i="31"/>
  <c r="CM32" i="31"/>
  <c r="CD32" i="31"/>
  <c r="AA32" i="31"/>
  <c r="O32" i="31"/>
  <c r="CO31" i="31"/>
  <c r="CO49" i="31" s="1"/>
  <c r="CN31" i="31"/>
  <c r="CN49" i="31" s="1"/>
  <c r="CM31" i="31"/>
  <c r="CM49" i="31" s="1"/>
  <c r="CL31" i="31"/>
  <c r="CK31" i="31"/>
  <c r="CI31" i="31"/>
  <c r="CH31" i="31"/>
  <c r="CH49" i="31" s="1"/>
  <c r="CG31" i="31"/>
  <c r="CG49" i="31" s="1"/>
  <c r="CF31" i="31"/>
  <c r="CF49" i="31" s="1"/>
  <c r="CE31" i="31"/>
  <c r="CD31" i="31"/>
  <c r="CD49" i="31" s="1"/>
  <c r="CB31" i="31"/>
  <c r="CA31" i="31"/>
  <c r="CA49" i="31" s="1"/>
  <c r="BZ31" i="31"/>
  <c r="BY31" i="31"/>
  <c r="BY49" i="31" s="1"/>
  <c r="BX31" i="31"/>
  <c r="BX49" i="31" s="1"/>
  <c r="BW31" i="31"/>
  <c r="BW49" i="31" s="1"/>
  <c r="BQ31" i="31"/>
  <c r="BQ49" i="31" s="1"/>
  <c r="BP31" i="31"/>
  <c r="BP49" i="31" s="1"/>
  <c r="BO31" i="31"/>
  <c r="BO49" i="31" s="1"/>
  <c r="BN31" i="31"/>
  <c r="BM31" i="31"/>
  <c r="BM49" i="31" s="1"/>
  <c r="BL31" i="31"/>
  <c r="BL49" i="31" s="1"/>
  <c r="BJ31" i="31"/>
  <c r="BJ49" i="31" s="1"/>
  <c r="BI31" i="31"/>
  <c r="BI49" i="31" s="1"/>
  <c r="BH31" i="31"/>
  <c r="BH49" i="31" s="1"/>
  <c r="BG31" i="31"/>
  <c r="BG49" i="31" s="1"/>
  <c r="BF31" i="31"/>
  <c r="BF49" i="31" s="1"/>
  <c r="BE31" i="31"/>
  <c r="BC31" i="31"/>
  <c r="BC49" i="31" s="1"/>
  <c r="BB31" i="31"/>
  <c r="BB49" i="31" s="1"/>
  <c r="BA31" i="31"/>
  <c r="BA49" i="31" s="1"/>
  <c r="AZ31" i="31"/>
  <c r="AZ49" i="31" s="1"/>
  <c r="AY31" i="31"/>
  <c r="AY49" i="31" s="1"/>
  <c r="AX31" i="31"/>
  <c r="AX49" i="31" s="1"/>
  <c r="AV31" i="31"/>
  <c r="AV49" i="31" s="1"/>
  <c r="AU31" i="31"/>
  <c r="AT31" i="31"/>
  <c r="AT49" i="31" s="1"/>
  <c r="AS31" i="31"/>
  <c r="AS49" i="31" s="1"/>
  <c r="AR31" i="31"/>
  <c r="AR49" i="31" s="1"/>
  <c r="AQ31" i="31"/>
  <c r="AQ49" i="31" s="1"/>
  <c r="AO31" i="31"/>
  <c r="AO49" i="31" s="1"/>
  <c r="AN31" i="31"/>
  <c r="AN49" i="31" s="1"/>
  <c r="AG31" i="31"/>
  <c r="AF31" i="31"/>
  <c r="AF49" i="31" s="1"/>
  <c r="AE31" i="31"/>
  <c r="AE49" i="31" s="1"/>
  <c r="AC31" i="31"/>
  <c r="AC49" i="31" s="1"/>
  <c r="AB31" i="31"/>
  <c r="AA31" i="31"/>
  <c r="AA49" i="31" s="1"/>
  <c r="Z31" i="31"/>
  <c r="Z49" i="31" s="1"/>
  <c r="Y31" i="31"/>
  <c r="Y49" i="31" s="1"/>
  <c r="X31" i="31"/>
  <c r="T31" i="31"/>
  <c r="T49" i="31" s="1"/>
  <c r="S31" i="31"/>
  <c r="S49" i="31" s="1"/>
  <c r="R31" i="31"/>
  <c r="R49" i="31" s="1"/>
  <c r="Q31" i="31"/>
  <c r="O31" i="31"/>
  <c r="O49" i="31" s="1"/>
  <c r="N31" i="31"/>
  <c r="N49" i="31" s="1"/>
  <c r="M31" i="31"/>
  <c r="M49" i="31" s="1"/>
  <c r="L31" i="31"/>
  <c r="K31" i="31"/>
  <c r="K49" i="31" s="1"/>
  <c r="J31" i="31"/>
  <c r="J49" i="31" s="1"/>
  <c r="H31" i="31"/>
  <c r="H49" i="31" s="1"/>
  <c r="G31" i="31"/>
  <c r="F31" i="31"/>
  <c r="F49" i="31" s="1"/>
  <c r="E31" i="31"/>
  <c r="E49" i="31" s="1"/>
  <c r="D31" i="31"/>
  <c r="CO30" i="31"/>
  <c r="CO48" i="31" s="1"/>
  <c r="CO50" i="31" s="1"/>
  <c r="CN30" i="31"/>
  <c r="CN48" i="31" s="1"/>
  <c r="CM30" i="31"/>
  <c r="CM48" i="31" s="1"/>
  <c r="CM50" i="31" s="1"/>
  <c r="CL30" i="31"/>
  <c r="CL32" i="31" s="1"/>
  <c r="CK30" i="31"/>
  <c r="CK48" i="31" s="1"/>
  <c r="CI30" i="31"/>
  <c r="CI48" i="31" s="1"/>
  <c r="CH30" i="31"/>
  <c r="CG30" i="31"/>
  <c r="CG32" i="31" s="1"/>
  <c r="CF30" i="31"/>
  <c r="CF48" i="31" s="1"/>
  <c r="CF50" i="31" s="1"/>
  <c r="CE30" i="31"/>
  <c r="CE48" i="31" s="1"/>
  <c r="CD30" i="31"/>
  <c r="CD48" i="31" s="1"/>
  <c r="CD50" i="31" s="1"/>
  <c r="CB30" i="31"/>
  <c r="CB48" i="31" s="1"/>
  <c r="CA30" i="31"/>
  <c r="CA48" i="31" s="1"/>
  <c r="BZ30" i="31"/>
  <c r="BZ48" i="31" s="1"/>
  <c r="BY30" i="31"/>
  <c r="BX30" i="31"/>
  <c r="BX32" i="31" s="1"/>
  <c r="BW30" i="31"/>
  <c r="BW48" i="31" s="1"/>
  <c r="BW52" i="31" s="1"/>
  <c r="BQ30" i="31"/>
  <c r="BQ48" i="31" s="1"/>
  <c r="BQ50" i="31" s="1"/>
  <c r="BP30" i="31"/>
  <c r="BP32" i="31" s="1"/>
  <c r="BO30" i="31"/>
  <c r="BO48" i="31" s="1"/>
  <c r="BN30" i="31"/>
  <c r="BN48" i="31" s="1"/>
  <c r="BM30" i="31"/>
  <c r="BL30" i="31"/>
  <c r="BL32" i="31" s="1"/>
  <c r="BJ30" i="31"/>
  <c r="BJ48" i="31" s="1"/>
  <c r="BJ50" i="31" s="1"/>
  <c r="BI30" i="31"/>
  <c r="BI48" i="31" s="1"/>
  <c r="BH30" i="31"/>
  <c r="BH48" i="31" s="1"/>
  <c r="BH50" i="31" s="1"/>
  <c r="BG30" i="31"/>
  <c r="BG32" i="31" s="1"/>
  <c r="BF30" i="31"/>
  <c r="BF48" i="31" s="1"/>
  <c r="BE30" i="31"/>
  <c r="BE48" i="31" s="1"/>
  <c r="BC30" i="31"/>
  <c r="BB30" i="31"/>
  <c r="BB32" i="31" s="1"/>
  <c r="BA30" i="31"/>
  <c r="BA48" i="31" s="1"/>
  <c r="BA50" i="31" s="1"/>
  <c r="AZ30" i="31"/>
  <c r="AZ48" i="31" s="1"/>
  <c r="AY30" i="31"/>
  <c r="AY48" i="31" s="1"/>
  <c r="AY50" i="31" s="1"/>
  <c r="AX30" i="31"/>
  <c r="AX32" i="31" s="1"/>
  <c r="AV30" i="31"/>
  <c r="AV48" i="31" s="1"/>
  <c r="AU30" i="31"/>
  <c r="AU48" i="31" s="1"/>
  <c r="AT30" i="31"/>
  <c r="AS30" i="31"/>
  <c r="AS32" i="31" s="1"/>
  <c r="AR30" i="31"/>
  <c r="AR48" i="31" s="1"/>
  <c r="AR50" i="31" s="1"/>
  <c r="AQ30" i="31"/>
  <c r="AQ48" i="31" s="1"/>
  <c r="AO30" i="31"/>
  <c r="AO48" i="31" s="1"/>
  <c r="AO50" i="31" s="1"/>
  <c r="AN30" i="31"/>
  <c r="AN32" i="31" s="1"/>
  <c r="AG30" i="31"/>
  <c r="AG48" i="31" s="1"/>
  <c r="AF30" i="31"/>
  <c r="AE30" i="31"/>
  <c r="AE32" i="31" s="1"/>
  <c r="AC30" i="31"/>
  <c r="AC48" i="31" s="1"/>
  <c r="AB30" i="31"/>
  <c r="AB48" i="31" s="1"/>
  <c r="AA30" i="31"/>
  <c r="Z30" i="31"/>
  <c r="Z32" i="31" s="1"/>
  <c r="Y30" i="31"/>
  <c r="Y48" i="31" s="1"/>
  <c r="X30" i="31"/>
  <c r="X48" i="31" s="1"/>
  <c r="T30" i="31"/>
  <c r="S30" i="31"/>
  <c r="R30" i="31"/>
  <c r="R48" i="31" s="1"/>
  <c r="Q30" i="31"/>
  <c r="Q48" i="31" s="1"/>
  <c r="O30" i="31"/>
  <c r="N30" i="31"/>
  <c r="N32" i="31" s="1"/>
  <c r="M30" i="31"/>
  <c r="M48" i="31" s="1"/>
  <c r="L30" i="31"/>
  <c r="L48" i="31" s="1"/>
  <c r="K30" i="31"/>
  <c r="J30" i="31"/>
  <c r="H30" i="31"/>
  <c r="H48" i="31" s="1"/>
  <c r="G30" i="31"/>
  <c r="G48" i="31" s="1"/>
  <c r="F30" i="31"/>
  <c r="E30" i="31"/>
  <c r="E32" i="31" s="1"/>
  <c r="D30" i="31"/>
  <c r="D48" i="31" s="1"/>
  <c r="CO26" i="31"/>
  <c r="CN26" i="31"/>
  <c r="CM26" i="31"/>
  <c r="CL26" i="31"/>
  <c r="CK26" i="31"/>
  <c r="CI26" i="31"/>
  <c r="CH26" i="31"/>
  <c r="CG26" i="31"/>
  <c r="CF26" i="31"/>
  <c r="CE26" i="31"/>
  <c r="CD26" i="31"/>
  <c r="CB26" i="31"/>
  <c r="CA26" i="31"/>
  <c r="BZ26" i="31"/>
  <c r="BY26" i="31"/>
  <c r="BX26" i="31"/>
  <c r="DA26" i="31" s="1"/>
  <c r="BW26" i="31"/>
  <c r="BQ26" i="31"/>
  <c r="BP26" i="31"/>
  <c r="BO26" i="31"/>
  <c r="BN26" i="31"/>
  <c r="BM26" i="31"/>
  <c r="BL26" i="31"/>
  <c r="BJ26" i="31"/>
  <c r="BI26" i="31"/>
  <c r="BH26" i="31"/>
  <c r="BG26" i="31"/>
  <c r="BF26" i="31"/>
  <c r="BE26" i="31"/>
  <c r="BC26" i="31"/>
  <c r="BB26" i="31"/>
  <c r="BA26" i="31"/>
  <c r="AZ26" i="31"/>
  <c r="AY26" i="31"/>
  <c r="AX26" i="31"/>
  <c r="AV26" i="31"/>
  <c r="AU26" i="31"/>
  <c r="AT26" i="31"/>
  <c r="AS26" i="31"/>
  <c r="AR26" i="31"/>
  <c r="AQ26" i="31"/>
  <c r="AO26" i="31"/>
  <c r="AN26" i="31"/>
  <c r="AG26" i="31"/>
  <c r="AF26" i="31"/>
  <c r="AE26" i="31"/>
  <c r="AC26" i="31"/>
  <c r="AB26" i="31"/>
  <c r="AA26" i="31"/>
  <c r="Z26" i="31"/>
  <c r="Y26" i="31"/>
  <c r="X26" i="31"/>
  <c r="T26" i="31"/>
  <c r="S26" i="31"/>
  <c r="R26" i="31"/>
  <c r="Q26" i="31"/>
  <c r="O26" i="31"/>
  <c r="N26" i="31"/>
  <c r="M26" i="31"/>
  <c r="L26" i="31"/>
  <c r="K26" i="31"/>
  <c r="J26" i="31"/>
  <c r="H26" i="31"/>
  <c r="G26" i="31"/>
  <c r="F26" i="31"/>
  <c r="E26" i="31"/>
  <c r="D26" i="31"/>
  <c r="AV25" i="31"/>
  <c r="AN22" i="31"/>
  <c r="AO22" i="31" s="1"/>
  <c r="BZ21" i="31"/>
  <c r="CA21" i="31" s="1"/>
  <c r="CB21" i="31" s="1"/>
  <c r="CD21" i="31" s="1"/>
  <c r="CE21" i="31" s="1"/>
  <c r="CF21" i="31" s="1"/>
  <c r="CG21" i="31" s="1"/>
  <c r="CH21" i="31" s="1"/>
  <c r="CI21" i="31" s="1"/>
  <c r="CK21" i="31" s="1"/>
  <c r="CL21" i="31" s="1"/>
  <c r="CM21" i="31" s="1"/>
  <c r="CN21" i="31" s="1"/>
  <c r="CO21" i="31" s="1"/>
  <c r="DA21" i="31" s="1"/>
  <c r="DA20" i="31"/>
  <c r="BR20" i="31"/>
  <c r="AI20" i="31"/>
  <c r="CI19" i="31"/>
  <c r="BZ19" i="31"/>
  <c r="BM19" i="31"/>
  <c r="BC19" i="31"/>
  <c r="AT19" i="31"/>
  <c r="CO18" i="31"/>
  <c r="CN18" i="31"/>
  <c r="CM18" i="31"/>
  <c r="CL18" i="31"/>
  <c r="CK18" i="31"/>
  <c r="CK22" i="31" s="1"/>
  <c r="CL22" i="31" s="1"/>
  <c r="CM22" i="31" s="1"/>
  <c r="CN22" i="31" s="1"/>
  <c r="CO22" i="31" s="1"/>
  <c r="DA22" i="31" s="1"/>
  <c r="CI18" i="31"/>
  <c r="CH18" i="31"/>
  <c r="CG18" i="31"/>
  <c r="CF18" i="31"/>
  <c r="CE18" i="31"/>
  <c r="CD18" i="31"/>
  <c r="CD22" i="31" s="1"/>
  <c r="CB18" i="31"/>
  <c r="CA18" i="31"/>
  <c r="BZ18" i="31"/>
  <c r="BY18" i="31"/>
  <c r="BX18" i="31"/>
  <c r="BW18" i="31"/>
  <c r="BW22" i="31" s="1"/>
  <c r="BX22" i="31" s="1"/>
  <c r="BY22" i="31" s="1"/>
  <c r="BQ18" i="31"/>
  <c r="BP18" i="31"/>
  <c r="BO18" i="31"/>
  <c r="BN18" i="31"/>
  <c r="BM18" i="31"/>
  <c r="BL18" i="31"/>
  <c r="BJ18" i="31"/>
  <c r="BI18" i="31"/>
  <c r="BH18" i="31"/>
  <c r="BG18" i="31"/>
  <c r="BF18" i="31"/>
  <c r="BE18" i="31"/>
  <c r="BC18" i="31"/>
  <c r="BB18" i="31"/>
  <c r="BA18" i="31"/>
  <c r="AZ18" i="31"/>
  <c r="AY18" i="31"/>
  <c r="AX18" i="31"/>
  <c r="AV18" i="31"/>
  <c r="AU18" i="31"/>
  <c r="AT18" i="31"/>
  <c r="AS18" i="31"/>
  <c r="AR18" i="31"/>
  <c r="AQ18" i="31"/>
  <c r="BR18" i="31" s="1"/>
  <c r="AO18" i="31"/>
  <c r="AN18" i="31"/>
  <c r="AG18" i="31"/>
  <c r="AF18" i="31"/>
  <c r="AE18" i="31"/>
  <c r="AE19" i="31" s="1"/>
  <c r="AC18" i="31"/>
  <c r="AB18" i="31"/>
  <c r="AA18" i="31"/>
  <c r="Z18" i="31"/>
  <c r="Y18" i="31"/>
  <c r="X18" i="31"/>
  <c r="T18" i="31"/>
  <c r="S18" i="31"/>
  <c r="S19" i="31" s="1"/>
  <c r="R18" i="31"/>
  <c r="Q18" i="31"/>
  <c r="O18" i="31"/>
  <c r="N18" i="31"/>
  <c r="M18" i="31"/>
  <c r="L18" i="31"/>
  <c r="K18" i="31"/>
  <c r="J18" i="31"/>
  <c r="J19" i="31" s="1"/>
  <c r="H18" i="31"/>
  <c r="G18" i="31"/>
  <c r="F18" i="31"/>
  <c r="E18" i="31"/>
  <c r="D18" i="31"/>
  <c r="D22" i="31" s="1"/>
  <c r="E22" i="31" s="1"/>
  <c r="F22" i="31" s="1"/>
  <c r="G22" i="31" s="1"/>
  <c r="H22" i="31" s="1"/>
  <c r="CO17" i="31"/>
  <c r="CO19" i="31" s="1"/>
  <c r="CN17" i="31"/>
  <c r="CN19" i="31" s="1"/>
  <c r="CM17" i="31"/>
  <c r="CM19" i="31" s="1"/>
  <c r="CL17" i="31"/>
  <c r="CL19" i="31" s="1"/>
  <c r="CK17" i="31"/>
  <c r="CK19" i="31" s="1"/>
  <c r="CI17" i="31"/>
  <c r="CH17" i="31"/>
  <c r="CH19" i="31" s="1"/>
  <c r="CG17" i="31"/>
  <c r="CG19" i="31" s="1"/>
  <c r="CF17" i="31"/>
  <c r="CF19" i="31" s="1"/>
  <c r="CE17" i="31"/>
  <c r="CE19" i="31" s="1"/>
  <c r="CD17" i="31"/>
  <c r="CD19" i="31" s="1"/>
  <c r="CB17" i="31"/>
  <c r="CB19" i="31" s="1"/>
  <c r="CA17" i="31"/>
  <c r="CA19" i="31" s="1"/>
  <c r="BZ17" i="31"/>
  <c r="BY17" i="31"/>
  <c r="BY19" i="31" s="1"/>
  <c r="BX17" i="31"/>
  <c r="BX19" i="31" s="1"/>
  <c r="BW17" i="31"/>
  <c r="BW21" i="31" s="1"/>
  <c r="BX21" i="31" s="1"/>
  <c r="BY21" i="31" s="1"/>
  <c r="BQ17" i="31"/>
  <c r="BQ19" i="31" s="1"/>
  <c r="BP17" i="31"/>
  <c r="BP19" i="31" s="1"/>
  <c r="BO17" i="31"/>
  <c r="BO19" i="31" s="1"/>
  <c r="BN17" i="31"/>
  <c r="BN19" i="31" s="1"/>
  <c r="BM17" i="31"/>
  <c r="BL17" i="31"/>
  <c r="BL19" i="31" s="1"/>
  <c r="BJ17" i="31"/>
  <c r="BJ19" i="31" s="1"/>
  <c r="BI17" i="31"/>
  <c r="BI19" i="31" s="1"/>
  <c r="BH17" i="31"/>
  <c r="BH19" i="31" s="1"/>
  <c r="BG17" i="31"/>
  <c r="BG19" i="31" s="1"/>
  <c r="BF17" i="31"/>
  <c r="BF19" i="31" s="1"/>
  <c r="BE17" i="31"/>
  <c r="BE19" i="31" s="1"/>
  <c r="BC17" i="31"/>
  <c r="BB17" i="31"/>
  <c r="BB19" i="31" s="1"/>
  <c r="BA17" i="31"/>
  <c r="BA19" i="31" s="1"/>
  <c r="AZ17" i="31"/>
  <c r="AZ19" i="31" s="1"/>
  <c r="AY17" i="31"/>
  <c r="AY19" i="31" s="1"/>
  <c r="AX17" i="31"/>
  <c r="AX19" i="31" s="1"/>
  <c r="AV17" i="31"/>
  <c r="AV19" i="31" s="1"/>
  <c r="AU17" i="31"/>
  <c r="AU19" i="31" s="1"/>
  <c r="AT17" i="31"/>
  <c r="AS17" i="31"/>
  <c r="AS19" i="31" s="1"/>
  <c r="AR17" i="31"/>
  <c r="AR19" i="31" s="1"/>
  <c r="AQ17" i="31"/>
  <c r="AQ19" i="31" s="1"/>
  <c r="AO17" i="31"/>
  <c r="AO19" i="31" s="1"/>
  <c r="AN17" i="31"/>
  <c r="AG17" i="31"/>
  <c r="AG19" i="31" s="1"/>
  <c r="AF17" i="31"/>
  <c r="AF19" i="31" s="1"/>
  <c r="AE17" i="31"/>
  <c r="AC17" i="31"/>
  <c r="AC19" i="31" s="1"/>
  <c r="AB17" i="31"/>
  <c r="AB19" i="31" s="1"/>
  <c r="AA17" i="31"/>
  <c r="AA19" i="31" s="1"/>
  <c r="Z17" i="31"/>
  <c r="Z19" i="31" s="1"/>
  <c r="Y17" i="31"/>
  <c r="Y19" i="31" s="1"/>
  <c r="X17" i="31"/>
  <c r="X19" i="31" s="1"/>
  <c r="T17" i="31"/>
  <c r="T19" i="31" s="1"/>
  <c r="S17" i="31"/>
  <c r="R17" i="31"/>
  <c r="R19" i="31" s="1"/>
  <c r="Q17" i="31"/>
  <c r="Q19" i="31" s="1"/>
  <c r="O17" i="31"/>
  <c r="O19" i="31" s="1"/>
  <c r="N17" i="31"/>
  <c r="N19" i="31" s="1"/>
  <c r="M17" i="31"/>
  <c r="M19" i="31" s="1"/>
  <c r="L17" i="31"/>
  <c r="L19" i="31" s="1"/>
  <c r="K17" i="31"/>
  <c r="K19" i="31" s="1"/>
  <c r="J17" i="31"/>
  <c r="H17" i="31"/>
  <c r="H19" i="31" s="1"/>
  <c r="G17" i="31"/>
  <c r="G19" i="31" s="1"/>
  <c r="F17" i="31"/>
  <c r="F19" i="31" s="1"/>
  <c r="E17" i="31"/>
  <c r="E19" i="31" s="1"/>
  <c r="D17" i="31"/>
  <c r="AI17" i="31" s="1"/>
  <c r="AN15" i="31"/>
  <c r="AO15" i="31" s="1"/>
  <c r="AQ15" i="31" s="1"/>
  <c r="AR15" i="31" s="1"/>
  <c r="AS15" i="31" s="1"/>
  <c r="AT15" i="31" s="1"/>
  <c r="AU15" i="31" s="1"/>
  <c r="AV15" i="31" s="1"/>
  <c r="AX15" i="31" s="1"/>
  <c r="AY15" i="31" s="1"/>
  <c r="AZ15" i="31" s="1"/>
  <c r="BA15" i="31" s="1"/>
  <c r="BB15" i="31" s="1"/>
  <c r="BC15" i="31" s="1"/>
  <c r="BE15" i="31" s="1"/>
  <c r="BF15" i="31" s="1"/>
  <c r="BG15" i="31" s="1"/>
  <c r="BH15" i="31" s="1"/>
  <c r="BI15" i="31" s="1"/>
  <c r="BJ15" i="31" s="1"/>
  <c r="BL15" i="31" s="1"/>
  <c r="BM15" i="31" s="1"/>
  <c r="BN15" i="31" s="1"/>
  <c r="BO15" i="31" s="1"/>
  <c r="BP15" i="31" s="1"/>
  <c r="DA14" i="31"/>
  <c r="BR14" i="31"/>
  <c r="AI14" i="31"/>
  <c r="CL13" i="31"/>
  <c r="CB13" i="31"/>
  <c r="BO13" i="31"/>
  <c r="BN13" i="31"/>
  <c r="BF13" i="31"/>
  <c r="BE13" i="31"/>
  <c r="AV13" i="31"/>
  <c r="AU13" i="31"/>
  <c r="AG13" i="31"/>
  <c r="X13" i="31"/>
  <c r="CO12" i="31"/>
  <c r="CN12" i="31"/>
  <c r="CM12" i="31"/>
  <c r="CL12" i="31"/>
  <c r="CK12" i="31"/>
  <c r="CK16" i="31" s="1"/>
  <c r="CL16" i="31" s="1"/>
  <c r="CM16" i="31" s="1"/>
  <c r="CN16" i="31" s="1"/>
  <c r="CO16" i="31" s="1"/>
  <c r="DA16" i="31" s="1"/>
  <c r="CI12" i="31"/>
  <c r="CH12" i="31"/>
  <c r="CG12" i="31"/>
  <c r="CF12" i="31"/>
  <c r="CE12" i="31"/>
  <c r="CD12" i="31"/>
  <c r="CD16" i="31" s="1"/>
  <c r="CE16" i="31" s="1"/>
  <c r="CB12" i="31"/>
  <c r="CA12" i="31"/>
  <c r="CA13" i="31" s="1"/>
  <c r="BZ12" i="31"/>
  <c r="BY12" i="31"/>
  <c r="BX12" i="31"/>
  <c r="DA12" i="31" s="1"/>
  <c r="BW12" i="31"/>
  <c r="BW16" i="31" s="1"/>
  <c r="BQ12" i="31"/>
  <c r="BP12" i="31"/>
  <c r="BO12" i="31"/>
  <c r="BN12" i="31"/>
  <c r="BM12" i="31"/>
  <c r="BL12" i="31"/>
  <c r="BJ12" i="31"/>
  <c r="BI12" i="31"/>
  <c r="BH12" i="31"/>
  <c r="BG12" i="31"/>
  <c r="BF12" i="31"/>
  <c r="BE12" i="31"/>
  <c r="BC12" i="31"/>
  <c r="BB12" i="31"/>
  <c r="BB24" i="31" s="1"/>
  <c r="BA12" i="31"/>
  <c r="AZ12" i="31"/>
  <c r="AY12" i="31"/>
  <c r="AX12" i="31"/>
  <c r="AV12" i="31"/>
  <c r="AU12" i="31"/>
  <c r="AT12" i="31"/>
  <c r="AS12" i="31"/>
  <c r="AR12" i="31"/>
  <c r="AQ12" i="31"/>
  <c r="AO12" i="31"/>
  <c r="AN12" i="31"/>
  <c r="AN16" i="31" s="1"/>
  <c r="AO16" i="31" s="1"/>
  <c r="AQ16" i="31" s="1"/>
  <c r="AG12" i="31"/>
  <c r="AF12" i="31"/>
  <c r="AE12" i="31"/>
  <c r="AC12" i="31"/>
  <c r="AB12" i="31"/>
  <c r="AA12" i="31"/>
  <c r="Z12" i="31"/>
  <c r="Y12" i="31"/>
  <c r="X12" i="31"/>
  <c r="T12" i="31"/>
  <c r="S12" i="31"/>
  <c r="R12" i="31"/>
  <c r="Q12" i="31"/>
  <c r="O12" i="31"/>
  <c r="N12" i="31"/>
  <c r="M12" i="31"/>
  <c r="L12" i="31"/>
  <c r="L13" i="31" s="1"/>
  <c r="K12" i="31"/>
  <c r="J12" i="31"/>
  <c r="H12" i="31"/>
  <c r="G12" i="31"/>
  <c r="F12" i="31"/>
  <c r="E12" i="31"/>
  <c r="D12" i="31"/>
  <c r="D16" i="31" s="1"/>
  <c r="E16" i="31" s="1"/>
  <c r="F16" i="31" s="1"/>
  <c r="G16" i="31" s="1"/>
  <c r="H16" i="31" s="1"/>
  <c r="CO11" i="31"/>
  <c r="CO13" i="31" s="1"/>
  <c r="CN11" i="31"/>
  <c r="CN13" i="31" s="1"/>
  <c r="CM11" i="31"/>
  <c r="CM13" i="31" s="1"/>
  <c r="CL11" i="31"/>
  <c r="CK11" i="31"/>
  <c r="CI11" i="31"/>
  <c r="CI13" i="31" s="1"/>
  <c r="CH11" i="31"/>
  <c r="CH13" i="31" s="1"/>
  <c r="CG11" i="31"/>
  <c r="CG13" i="31" s="1"/>
  <c r="CF11" i="31"/>
  <c r="CF13" i="31" s="1"/>
  <c r="CE11" i="31"/>
  <c r="CE13" i="31" s="1"/>
  <c r="CD11" i="31"/>
  <c r="CD13" i="31" s="1"/>
  <c r="CB11" i="31"/>
  <c r="CA11" i="31"/>
  <c r="BZ11" i="31"/>
  <c r="BZ13" i="31" s="1"/>
  <c r="BY11" i="31"/>
  <c r="BY13" i="31" s="1"/>
  <c r="BX11" i="31"/>
  <c r="BX13" i="31" s="1"/>
  <c r="BW11" i="31"/>
  <c r="BW15" i="31" s="1"/>
  <c r="BX15" i="31" s="1"/>
  <c r="BY15" i="31" s="1"/>
  <c r="BZ15" i="31" s="1"/>
  <c r="CA15" i="31" s="1"/>
  <c r="CB15" i="31" s="1"/>
  <c r="CD15" i="31" s="1"/>
  <c r="CE15" i="31" s="1"/>
  <c r="CF15" i="31" s="1"/>
  <c r="CG15" i="31" s="1"/>
  <c r="CH15" i="31" s="1"/>
  <c r="CI15" i="31" s="1"/>
  <c r="CK15" i="31" s="1"/>
  <c r="CL15" i="31" s="1"/>
  <c r="CM15" i="31" s="1"/>
  <c r="CN15" i="31" s="1"/>
  <c r="CO15" i="31" s="1"/>
  <c r="DA15" i="31" s="1"/>
  <c r="BQ11" i="31"/>
  <c r="BQ13" i="31" s="1"/>
  <c r="BP11" i="31"/>
  <c r="BP13" i="31" s="1"/>
  <c r="BO11" i="31"/>
  <c r="BN11" i="31"/>
  <c r="BM11" i="31"/>
  <c r="BM13" i="31" s="1"/>
  <c r="BL11" i="31"/>
  <c r="BL13" i="31" s="1"/>
  <c r="BJ11" i="31"/>
  <c r="BJ13" i="31" s="1"/>
  <c r="BI11" i="31"/>
  <c r="BI13" i="31" s="1"/>
  <c r="BH11" i="31"/>
  <c r="BH13" i="31" s="1"/>
  <c r="BG11" i="31"/>
  <c r="BG13" i="31" s="1"/>
  <c r="BF11" i="31"/>
  <c r="BE11" i="31"/>
  <c r="BC11" i="31"/>
  <c r="BC13" i="31" s="1"/>
  <c r="BB11" i="31"/>
  <c r="BB13" i="31" s="1"/>
  <c r="BA11" i="31"/>
  <c r="BA13" i="31" s="1"/>
  <c r="AZ11" i="31"/>
  <c r="AZ13" i="31" s="1"/>
  <c r="AY11" i="31"/>
  <c r="AY13" i="31" s="1"/>
  <c r="AX11" i="31"/>
  <c r="AX13" i="31" s="1"/>
  <c r="AV11" i="31"/>
  <c r="AU11" i="31"/>
  <c r="AT11" i="31"/>
  <c r="AT13" i="31" s="1"/>
  <c r="AS11" i="31"/>
  <c r="AS13" i="31" s="1"/>
  <c r="AR11" i="31"/>
  <c r="AR13" i="31" s="1"/>
  <c r="AQ11" i="31"/>
  <c r="AQ13" i="31" s="1"/>
  <c r="AO11" i="31"/>
  <c r="AO13" i="31" s="1"/>
  <c r="AN11" i="31"/>
  <c r="AN13" i="31" s="1"/>
  <c r="AG11" i="31"/>
  <c r="AF11" i="31"/>
  <c r="AF13" i="31" s="1"/>
  <c r="AE11" i="31"/>
  <c r="AE13" i="31" s="1"/>
  <c r="AC11" i="31"/>
  <c r="AC13" i="31" s="1"/>
  <c r="AB11" i="31"/>
  <c r="AB13" i="31" s="1"/>
  <c r="AA11" i="31"/>
  <c r="AA13" i="31" s="1"/>
  <c r="Z11" i="31"/>
  <c r="Z13" i="31" s="1"/>
  <c r="Y11" i="31"/>
  <c r="Y13" i="31" s="1"/>
  <c r="X11" i="31"/>
  <c r="T11" i="31"/>
  <c r="T13" i="31" s="1"/>
  <c r="S11" i="31"/>
  <c r="S13" i="31" s="1"/>
  <c r="R11" i="31"/>
  <c r="R13" i="31" s="1"/>
  <c r="Q11" i="31"/>
  <c r="Q13" i="31" s="1"/>
  <c r="O11" i="31"/>
  <c r="N11" i="31"/>
  <c r="N13" i="31" s="1"/>
  <c r="M11" i="31"/>
  <c r="M13" i="31" s="1"/>
  <c r="L11" i="31"/>
  <c r="K11" i="31"/>
  <c r="K13" i="31" s="1"/>
  <c r="J11" i="31"/>
  <c r="J13" i="31" s="1"/>
  <c r="H11" i="31"/>
  <c r="H13" i="31" s="1"/>
  <c r="G11" i="31"/>
  <c r="G13" i="31" s="1"/>
  <c r="F11" i="31"/>
  <c r="E11" i="31"/>
  <c r="E13" i="31" s="1"/>
  <c r="D11" i="31"/>
  <c r="D15" i="31" s="1"/>
  <c r="E15" i="31" s="1"/>
  <c r="F15" i="31" s="1"/>
  <c r="G15" i="31" s="1"/>
  <c r="H15" i="31" s="1"/>
  <c r="J15" i="31" s="1"/>
  <c r="K15" i="31" s="1"/>
  <c r="L15" i="31" s="1"/>
  <c r="M15" i="31" s="1"/>
  <c r="N15" i="31" s="1"/>
  <c r="O15" i="31" s="1"/>
  <c r="Q15" i="31" s="1"/>
  <c r="R15" i="31" s="1"/>
  <c r="S15" i="31" s="1"/>
  <c r="T15" i="31" s="1"/>
  <c r="X15" i="31" s="1"/>
  <c r="Y15" i="31" s="1"/>
  <c r="Z15" i="31" s="1"/>
  <c r="AA15" i="31" s="1"/>
  <c r="AB15" i="31" s="1"/>
  <c r="AC15" i="31" s="1"/>
  <c r="AE15" i="31" s="1"/>
  <c r="AF15" i="31" s="1"/>
  <c r="AG15" i="31" s="1"/>
  <c r="AI15" i="31" s="1"/>
  <c r="AN10" i="31"/>
  <c r="AO10" i="31" s="1"/>
  <c r="AQ10" i="31" s="1"/>
  <c r="AR10" i="31" s="1"/>
  <c r="AS10" i="31" s="1"/>
  <c r="AT10" i="31" s="1"/>
  <c r="AU10" i="31" s="1"/>
  <c r="AV10" i="31" s="1"/>
  <c r="AX10" i="31" s="1"/>
  <c r="AY10" i="31" s="1"/>
  <c r="AZ10" i="31" s="1"/>
  <c r="BA10" i="31" s="1"/>
  <c r="BB10" i="31" s="1"/>
  <c r="BC10" i="31" s="1"/>
  <c r="BE10" i="31" s="1"/>
  <c r="BF10" i="31" s="1"/>
  <c r="BG10" i="31" s="1"/>
  <c r="BH10" i="31" s="1"/>
  <c r="BI10" i="31" s="1"/>
  <c r="BJ10" i="31" s="1"/>
  <c r="BL10" i="31" s="1"/>
  <c r="BM10" i="31" s="1"/>
  <c r="BN10" i="31" s="1"/>
  <c r="BO10" i="31" s="1"/>
  <c r="BP10" i="31" s="1"/>
  <c r="DA8" i="31"/>
  <c r="BR8" i="31"/>
  <c r="AI8" i="31"/>
  <c r="CK7" i="31"/>
  <c r="CA7" i="31"/>
  <c r="BO7" i="31"/>
  <c r="BF7" i="31"/>
  <c r="AV7" i="31"/>
  <c r="D7" i="31"/>
  <c r="CO6" i="31"/>
  <c r="CO24" i="31" s="1"/>
  <c r="CN6" i="31"/>
  <c r="CN24" i="31" s="1"/>
  <c r="CM6" i="31"/>
  <c r="CM24" i="31" s="1"/>
  <c r="CL6" i="31"/>
  <c r="CL24" i="31" s="1"/>
  <c r="CK6" i="31"/>
  <c r="CK24" i="31" s="1"/>
  <c r="CI6" i="31"/>
  <c r="CI24" i="31" s="1"/>
  <c r="CH6" i="31"/>
  <c r="CH24" i="31" s="1"/>
  <c r="CG6" i="31"/>
  <c r="CG24" i="31" s="1"/>
  <c r="CF6" i="31"/>
  <c r="CF24" i="31" s="1"/>
  <c r="CE6" i="31"/>
  <c r="CE24" i="31" s="1"/>
  <c r="CD6" i="31"/>
  <c r="CD24" i="31" s="1"/>
  <c r="CB6" i="31"/>
  <c r="CB24" i="31" s="1"/>
  <c r="CA6" i="31"/>
  <c r="CA24" i="31" s="1"/>
  <c r="BZ6" i="31"/>
  <c r="BZ24" i="31" s="1"/>
  <c r="BY6" i="31"/>
  <c r="BY24" i="31" s="1"/>
  <c r="BX6" i="31"/>
  <c r="DA6" i="31" s="1"/>
  <c r="BW6" i="31"/>
  <c r="BW24" i="31" s="1"/>
  <c r="BQ6" i="31"/>
  <c r="BQ24" i="31" s="1"/>
  <c r="BP6" i="31"/>
  <c r="BP24" i="31" s="1"/>
  <c r="BO6" i="31"/>
  <c r="BO24" i="31" s="1"/>
  <c r="BN6" i="31"/>
  <c r="BN24" i="31" s="1"/>
  <c r="BM6" i="31"/>
  <c r="BM24" i="31" s="1"/>
  <c r="BL6" i="31"/>
  <c r="BL24" i="31" s="1"/>
  <c r="BJ6" i="31"/>
  <c r="BJ24" i="31" s="1"/>
  <c r="BI6" i="31"/>
  <c r="BI24" i="31" s="1"/>
  <c r="BH6" i="31"/>
  <c r="BH24" i="31" s="1"/>
  <c r="BG6" i="31"/>
  <c r="BG24" i="31" s="1"/>
  <c r="BF6" i="31"/>
  <c r="BF24" i="31" s="1"/>
  <c r="BE6" i="31"/>
  <c r="BE24" i="31" s="1"/>
  <c r="BC6" i="31"/>
  <c r="BC24" i="31" s="1"/>
  <c r="BB6" i="31"/>
  <c r="BA6" i="31"/>
  <c r="BA24" i="31" s="1"/>
  <c r="AZ6" i="31"/>
  <c r="AZ24" i="31" s="1"/>
  <c r="AY6" i="31"/>
  <c r="AY24" i="31" s="1"/>
  <c r="AX6" i="31"/>
  <c r="AX24" i="31" s="1"/>
  <c r="AV6" i="31"/>
  <c r="AV24" i="31" s="1"/>
  <c r="AU6" i="31"/>
  <c r="AU24" i="31" s="1"/>
  <c r="AT6" i="31"/>
  <c r="AT24" i="31" s="1"/>
  <c r="AS6" i="31"/>
  <c r="AS24" i="31" s="1"/>
  <c r="AR6" i="31"/>
  <c r="AR24" i="31" s="1"/>
  <c r="AQ6" i="31"/>
  <c r="AQ24" i="31" s="1"/>
  <c r="AO6" i="31"/>
  <c r="AO24" i="31" s="1"/>
  <c r="AN6" i="31"/>
  <c r="AN24" i="31" s="1"/>
  <c r="AG6" i="31"/>
  <c r="AG24" i="31" s="1"/>
  <c r="AF6" i="31"/>
  <c r="AF24" i="31" s="1"/>
  <c r="AE6" i="31"/>
  <c r="AE24" i="31" s="1"/>
  <c r="AC6" i="31"/>
  <c r="AC24" i="31" s="1"/>
  <c r="AB6" i="31"/>
  <c r="AB24" i="31" s="1"/>
  <c r="AA6" i="31"/>
  <c r="AA24" i="31" s="1"/>
  <c r="Z6" i="31"/>
  <c r="Z24" i="31" s="1"/>
  <c r="Y6" i="31"/>
  <c r="Y24" i="31" s="1"/>
  <c r="X6" i="31"/>
  <c r="X24" i="31" s="1"/>
  <c r="T6" i="31"/>
  <c r="T24" i="31" s="1"/>
  <c r="S6" i="31"/>
  <c r="S24" i="31" s="1"/>
  <c r="R6" i="31"/>
  <c r="R24" i="31" s="1"/>
  <c r="Q6" i="31"/>
  <c r="Q24" i="31" s="1"/>
  <c r="O6" i="31"/>
  <c r="O24" i="31" s="1"/>
  <c r="N6" i="31"/>
  <c r="N24" i="31" s="1"/>
  <c r="M6" i="31"/>
  <c r="M24" i="31" s="1"/>
  <c r="L6" i="31"/>
  <c r="L24" i="31" s="1"/>
  <c r="K6" i="31"/>
  <c r="K24" i="31" s="1"/>
  <c r="J6" i="31"/>
  <c r="J24" i="31" s="1"/>
  <c r="H6" i="31"/>
  <c r="H24" i="31" s="1"/>
  <c r="G6" i="31"/>
  <c r="G24" i="31" s="1"/>
  <c r="F6" i="31"/>
  <c r="F24" i="31" s="1"/>
  <c r="E6" i="31"/>
  <c r="E24" i="31" s="1"/>
  <c r="D24" i="31"/>
  <c r="CO5" i="31"/>
  <c r="CO23" i="31" s="1"/>
  <c r="CO25" i="31" s="1"/>
  <c r="CN5" i="31"/>
  <c r="CN23" i="31" s="1"/>
  <c r="CN25" i="31" s="1"/>
  <c r="CM5" i="31"/>
  <c r="CM23" i="31" s="1"/>
  <c r="CM25" i="31" s="1"/>
  <c r="CL5" i="31"/>
  <c r="CL23" i="31" s="1"/>
  <c r="CL25" i="31" s="1"/>
  <c r="CK5" i="31"/>
  <c r="CK23" i="31" s="1"/>
  <c r="CK25" i="31" s="1"/>
  <c r="CI5" i="31"/>
  <c r="CI23" i="31" s="1"/>
  <c r="CI25" i="31" s="1"/>
  <c r="CH5" i="31"/>
  <c r="CH23" i="31" s="1"/>
  <c r="CG5" i="31"/>
  <c r="CG23" i="31" s="1"/>
  <c r="CF5" i="31"/>
  <c r="CF23" i="31" s="1"/>
  <c r="CF25" i="31" s="1"/>
  <c r="CE5" i="31"/>
  <c r="CE7" i="31" s="1"/>
  <c r="CD5" i="31"/>
  <c r="CD23" i="31" s="1"/>
  <c r="CD25" i="31" s="1"/>
  <c r="CB5" i="31"/>
  <c r="CB23" i="31" s="1"/>
  <c r="CB25" i="31" s="1"/>
  <c r="CA5" i="31"/>
  <c r="CA23" i="31" s="1"/>
  <c r="CA25" i="31" s="1"/>
  <c r="BZ5" i="31"/>
  <c r="BZ23" i="31" s="1"/>
  <c r="BZ25" i="31" s="1"/>
  <c r="BY5" i="31"/>
  <c r="BY23" i="31" s="1"/>
  <c r="BX5" i="31"/>
  <c r="BX23" i="31" s="1"/>
  <c r="BW5" i="31"/>
  <c r="BW23" i="31" s="1"/>
  <c r="BQ5" i="31"/>
  <c r="BQ23" i="31" s="1"/>
  <c r="BQ25" i="31" s="1"/>
  <c r="BP5" i="31"/>
  <c r="BP7" i="31" s="1"/>
  <c r="BO5" i="31"/>
  <c r="BO23" i="31" s="1"/>
  <c r="BO25" i="31" s="1"/>
  <c r="BN5" i="31"/>
  <c r="BN23" i="31" s="1"/>
  <c r="BN25" i="31" s="1"/>
  <c r="BM5" i="31"/>
  <c r="BM23" i="31" s="1"/>
  <c r="BL5" i="31"/>
  <c r="BL23" i="31" s="1"/>
  <c r="BJ5" i="31"/>
  <c r="BJ23" i="31" s="1"/>
  <c r="BJ25" i="31" s="1"/>
  <c r="BI5" i="31"/>
  <c r="BI7" i="31" s="1"/>
  <c r="BH5" i="31"/>
  <c r="BH23" i="31" s="1"/>
  <c r="BH25" i="31" s="1"/>
  <c r="BG5" i="31"/>
  <c r="BG7" i="31" s="1"/>
  <c r="BF5" i="31"/>
  <c r="BF23" i="31" s="1"/>
  <c r="BF25" i="31" s="1"/>
  <c r="BE5" i="31"/>
  <c r="BE23" i="31" s="1"/>
  <c r="BE25" i="31" s="1"/>
  <c r="BC5" i="31"/>
  <c r="BC23" i="31" s="1"/>
  <c r="BB5" i="31"/>
  <c r="BB23" i="31" s="1"/>
  <c r="BA5" i="31"/>
  <c r="BA23" i="31" s="1"/>
  <c r="BA25" i="31" s="1"/>
  <c r="AZ5" i="31"/>
  <c r="AZ23" i="31" s="1"/>
  <c r="AZ25" i="31" s="1"/>
  <c r="AY5" i="31"/>
  <c r="AY23" i="31" s="1"/>
  <c r="AY25" i="31" s="1"/>
  <c r="AX5" i="31"/>
  <c r="AX7" i="31" s="1"/>
  <c r="AV5" i="31"/>
  <c r="AV23" i="31" s="1"/>
  <c r="AU5" i="31"/>
  <c r="AU23" i="31" s="1"/>
  <c r="AU25" i="31" s="1"/>
  <c r="AT5" i="31"/>
  <c r="AT23" i="31" s="1"/>
  <c r="AS5" i="31"/>
  <c r="AS23" i="31" s="1"/>
  <c r="AR5" i="31"/>
  <c r="AR23" i="31" s="1"/>
  <c r="AR25" i="31" s="1"/>
  <c r="AQ5" i="31"/>
  <c r="AQ23" i="31" s="1"/>
  <c r="AQ25" i="31" s="1"/>
  <c r="AO5" i="31"/>
  <c r="AO23" i="31" s="1"/>
  <c r="AO25" i="31" s="1"/>
  <c r="AN5" i="31"/>
  <c r="AN9" i="31" s="1"/>
  <c r="AO9" i="31" s="1"/>
  <c r="AQ9" i="31" s="1"/>
  <c r="AR9" i="31" s="1"/>
  <c r="AS9" i="31" s="1"/>
  <c r="AT9" i="31" s="1"/>
  <c r="AU9" i="31" s="1"/>
  <c r="AV9" i="31" s="1"/>
  <c r="AX9" i="31" s="1"/>
  <c r="AY9" i="31" s="1"/>
  <c r="AZ9" i="31" s="1"/>
  <c r="BA9" i="31" s="1"/>
  <c r="BB9" i="31" s="1"/>
  <c r="BC9" i="31" s="1"/>
  <c r="BE9" i="31" s="1"/>
  <c r="BF9" i="31" s="1"/>
  <c r="BG9" i="31" s="1"/>
  <c r="BH9" i="31" s="1"/>
  <c r="BI9" i="31" s="1"/>
  <c r="BJ9" i="31" s="1"/>
  <c r="BL9" i="31" s="1"/>
  <c r="BM9" i="31" s="1"/>
  <c r="BN9" i="31" s="1"/>
  <c r="BO9" i="31" s="1"/>
  <c r="BP9" i="31" s="1"/>
  <c r="AG5" i="31"/>
  <c r="AG23" i="31" s="1"/>
  <c r="AG25" i="31" s="1"/>
  <c r="AF5" i="31"/>
  <c r="AF23" i="31" s="1"/>
  <c r="AE5" i="31"/>
  <c r="AE23" i="31" s="1"/>
  <c r="AC5" i="31"/>
  <c r="AC23" i="31" s="1"/>
  <c r="AC25" i="31" s="1"/>
  <c r="AB5" i="31"/>
  <c r="AB23" i="31" s="1"/>
  <c r="AB25" i="31" s="1"/>
  <c r="AA5" i="31"/>
  <c r="AA23" i="31" s="1"/>
  <c r="AA25" i="31" s="1"/>
  <c r="Z5" i="31"/>
  <c r="Z23" i="31" s="1"/>
  <c r="Z25" i="31" s="1"/>
  <c r="Y5" i="31"/>
  <c r="Y23" i="31" s="1"/>
  <c r="Y25" i="31" s="1"/>
  <c r="X5" i="31"/>
  <c r="X23" i="31" s="1"/>
  <c r="X25" i="31" s="1"/>
  <c r="T5" i="31"/>
  <c r="T23" i="31" s="1"/>
  <c r="S5" i="31"/>
  <c r="S23" i="31" s="1"/>
  <c r="R5" i="31"/>
  <c r="R23" i="31" s="1"/>
  <c r="R25" i="31" s="1"/>
  <c r="Q5" i="31"/>
  <c r="Q23" i="31" s="1"/>
  <c r="Q25" i="31" s="1"/>
  <c r="O5" i="31"/>
  <c r="O23" i="31" s="1"/>
  <c r="O25" i="31" s="1"/>
  <c r="N5" i="31"/>
  <c r="N23" i="31" s="1"/>
  <c r="N25" i="31" s="1"/>
  <c r="M5" i="31"/>
  <c r="M23" i="31" s="1"/>
  <c r="M25" i="31" s="1"/>
  <c r="L5" i="31"/>
  <c r="L23" i="31" s="1"/>
  <c r="L25" i="31" s="1"/>
  <c r="K5" i="31"/>
  <c r="K23" i="31" s="1"/>
  <c r="J5" i="31"/>
  <c r="J23" i="31" s="1"/>
  <c r="H5" i="31"/>
  <c r="H23" i="31" s="1"/>
  <c r="H25" i="31" s="1"/>
  <c r="G5" i="31"/>
  <c r="G23" i="31" s="1"/>
  <c r="G25" i="31" s="1"/>
  <c r="F5" i="31"/>
  <c r="F23" i="31" s="1"/>
  <c r="F25" i="31" s="1"/>
  <c r="E5" i="31"/>
  <c r="E23" i="31" s="1"/>
  <c r="E25" i="31" s="1"/>
  <c r="D5" i="31"/>
  <c r="D23" i="31" s="1"/>
  <c r="BW16" i="26"/>
  <c r="CM7" i="26"/>
  <c r="D5" i="30"/>
  <c r="BC13" i="26"/>
  <c r="AA13" i="26"/>
  <c r="D16" i="26"/>
  <c r="AC24" i="26"/>
  <c r="AA24" i="26"/>
  <c r="D10" i="26"/>
  <c r="BQ19" i="26"/>
  <c r="BI19" i="26"/>
  <c r="AY19" i="26"/>
  <c r="CO26" i="26"/>
  <c r="CN26" i="26"/>
  <c r="CM26" i="26"/>
  <c r="CL26" i="26"/>
  <c r="DA26" i="26" s="1"/>
  <c r="CK26" i="26"/>
  <c r="CI26" i="26"/>
  <c r="CH26" i="26"/>
  <c r="CG26" i="26"/>
  <c r="CF26" i="26"/>
  <c r="CE26" i="26"/>
  <c r="CD26" i="26"/>
  <c r="CB26" i="26"/>
  <c r="CA26" i="26"/>
  <c r="BZ26" i="26"/>
  <c r="BY26" i="26"/>
  <c r="BX26" i="26"/>
  <c r="BW26" i="26"/>
  <c r="BQ26" i="26"/>
  <c r="BP26" i="26"/>
  <c r="BO26" i="26"/>
  <c r="BN26" i="26"/>
  <c r="BM26" i="26"/>
  <c r="BL26" i="26"/>
  <c r="BJ26" i="26"/>
  <c r="BI26" i="26"/>
  <c r="BH26" i="26"/>
  <c r="BG26" i="26"/>
  <c r="BF26" i="26"/>
  <c r="BE26" i="26"/>
  <c r="BC26" i="26"/>
  <c r="BB26" i="26"/>
  <c r="BA26" i="26"/>
  <c r="AZ26" i="26"/>
  <c r="AY26" i="26"/>
  <c r="AX26" i="26"/>
  <c r="AV26" i="26"/>
  <c r="AU26" i="26"/>
  <c r="AT26" i="26"/>
  <c r="AS26" i="26"/>
  <c r="AR26" i="26"/>
  <c r="AQ26" i="26"/>
  <c r="AO26" i="26"/>
  <c r="AN26" i="26"/>
  <c r="Y26" i="26"/>
  <c r="M26" i="26"/>
  <c r="F26" i="26"/>
  <c r="D26" i="26"/>
  <c r="AG26" i="26"/>
  <c r="AF26" i="26"/>
  <c r="AE26" i="26"/>
  <c r="AC26" i="26"/>
  <c r="AB26" i="26"/>
  <c r="AA26" i="26"/>
  <c r="Z26" i="26"/>
  <c r="X26" i="26"/>
  <c r="T26" i="26"/>
  <c r="S26" i="26"/>
  <c r="R26" i="26"/>
  <c r="Q26" i="26"/>
  <c r="O26" i="26"/>
  <c r="N26" i="26"/>
  <c r="L26" i="26"/>
  <c r="K26" i="26"/>
  <c r="J26" i="26"/>
  <c r="E26" i="26"/>
  <c r="G26" i="26"/>
  <c r="H26" i="26"/>
  <c r="DA26" i="30"/>
  <c r="BR26" i="30"/>
  <c r="AI26" i="30"/>
  <c r="DA20" i="30"/>
  <c r="BR20" i="30"/>
  <c r="AI20" i="30"/>
  <c r="CY18" i="30"/>
  <c r="CY22" i="30" s="1"/>
  <c r="DA22" i="30" s="1"/>
  <c r="CW18" i="30"/>
  <c r="CV18" i="30"/>
  <c r="CU18" i="30"/>
  <c r="CT18" i="30"/>
  <c r="CS18" i="30"/>
  <c r="CR18" i="30"/>
  <c r="CR22" i="30" s="1"/>
  <c r="CP18" i="30"/>
  <c r="CO18" i="30"/>
  <c r="CN18" i="30"/>
  <c r="CM18" i="30"/>
  <c r="CL18" i="30"/>
  <c r="CK18" i="30"/>
  <c r="CK22" i="30" s="1"/>
  <c r="CI18" i="30"/>
  <c r="CH18" i="30"/>
  <c r="CG18" i="30"/>
  <c r="CF18" i="30"/>
  <c r="CE18" i="30"/>
  <c r="CD18" i="30"/>
  <c r="CD22" i="30" s="1"/>
  <c r="CB18" i="30"/>
  <c r="CA18" i="30"/>
  <c r="BZ18" i="30"/>
  <c r="BY18" i="30"/>
  <c r="BX18" i="30"/>
  <c r="BW18" i="30"/>
  <c r="BQ18" i="30"/>
  <c r="BP18" i="30"/>
  <c r="BO18" i="30"/>
  <c r="BN18" i="30"/>
  <c r="BM18" i="30"/>
  <c r="BL18" i="30"/>
  <c r="BJ18" i="30"/>
  <c r="BI18" i="30"/>
  <c r="BH18" i="30"/>
  <c r="BG18" i="30"/>
  <c r="BF18" i="30"/>
  <c r="BE18" i="30"/>
  <c r="BC18" i="30"/>
  <c r="BB18" i="30"/>
  <c r="BA18" i="30"/>
  <c r="AZ18" i="30"/>
  <c r="AY18" i="30"/>
  <c r="AX18" i="30"/>
  <c r="AV18" i="30"/>
  <c r="AU18" i="30"/>
  <c r="AT18" i="30"/>
  <c r="AS18" i="30"/>
  <c r="AR18" i="30"/>
  <c r="AQ18" i="30"/>
  <c r="AO18" i="30"/>
  <c r="AN18" i="30"/>
  <c r="AM18" i="30"/>
  <c r="AM22" i="30" s="1"/>
  <c r="AG18" i="30"/>
  <c r="AF18" i="30"/>
  <c r="AE18" i="30"/>
  <c r="AC18" i="30"/>
  <c r="AB18" i="30"/>
  <c r="AA18" i="30"/>
  <c r="Z18" i="30"/>
  <c r="Y18" i="30"/>
  <c r="X18" i="30"/>
  <c r="V18" i="30"/>
  <c r="U18" i="30"/>
  <c r="T18" i="30"/>
  <c r="S18" i="30"/>
  <c r="R18" i="30"/>
  <c r="Q18" i="30"/>
  <c r="O18" i="30"/>
  <c r="N18" i="30"/>
  <c r="M18" i="30"/>
  <c r="L18" i="30"/>
  <c r="K18" i="30"/>
  <c r="J18" i="30"/>
  <c r="H18" i="30"/>
  <c r="G18" i="30"/>
  <c r="F18" i="30"/>
  <c r="E18" i="30"/>
  <c r="D18" i="30"/>
  <c r="D22" i="30" s="1"/>
  <c r="CY17" i="30"/>
  <c r="CY19" i="30" s="1"/>
  <c r="CW17" i="30"/>
  <c r="CV17" i="30"/>
  <c r="CU17" i="30"/>
  <c r="CT17" i="30"/>
  <c r="CS17" i="30"/>
  <c r="CR17" i="30"/>
  <c r="CR19" i="30" s="1"/>
  <c r="CP17" i="30"/>
  <c r="CO17" i="30"/>
  <c r="CO19" i="30" s="1"/>
  <c r="CN17" i="30"/>
  <c r="CM17" i="30"/>
  <c r="CL17" i="30"/>
  <c r="CK17" i="30"/>
  <c r="CI17" i="30"/>
  <c r="CH17" i="30"/>
  <c r="CH19" i="30" s="1"/>
  <c r="CG17" i="30"/>
  <c r="CF17" i="30"/>
  <c r="CF19" i="30" s="1"/>
  <c r="CE17" i="30"/>
  <c r="CD17" i="30"/>
  <c r="CB17" i="30"/>
  <c r="CA17" i="30"/>
  <c r="BZ17" i="30"/>
  <c r="BY17" i="30"/>
  <c r="BY19" i="30" s="1"/>
  <c r="BX17" i="30"/>
  <c r="BW17" i="30"/>
  <c r="BQ17" i="30"/>
  <c r="BP17" i="30"/>
  <c r="BO17" i="30"/>
  <c r="BN17" i="30"/>
  <c r="BM17" i="30"/>
  <c r="BL17" i="30"/>
  <c r="BL19" i="30" s="1"/>
  <c r="BJ17" i="30"/>
  <c r="BI17" i="30"/>
  <c r="BH17" i="30"/>
  <c r="BG17" i="30"/>
  <c r="BF17" i="30"/>
  <c r="BE17" i="30"/>
  <c r="BC17" i="30"/>
  <c r="BB17" i="30"/>
  <c r="BB19" i="30" s="1"/>
  <c r="BA17" i="30"/>
  <c r="AZ17" i="30"/>
  <c r="AY17" i="30"/>
  <c r="AX17" i="30"/>
  <c r="AV17" i="30"/>
  <c r="AU17" i="30"/>
  <c r="AT17" i="30"/>
  <c r="AS17" i="30"/>
  <c r="AS19" i="30" s="1"/>
  <c r="AR17" i="30"/>
  <c r="AQ17" i="30"/>
  <c r="AO17" i="30"/>
  <c r="AN17" i="30"/>
  <c r="AM17" i="30"/>
  <c r="AM21" i="30" s="1"/>
  <c r="AG17" i="30"/>
  <c r="AF17" i="30"/>
  <c r="AE17" i="30"/>
  <c r="AE19" i="30" s="1"/>
  <c r="AC17" i="30"/>
  <c r="AB17" i="30"/>
  <c r="AA17" i="30"/>
  <c r="Z17" i="30"/>
  <c r="Y17" i="30"/>
  <c r="X17" i="30"/>
  <c r="V17" i="30"/>
  <c r="U17" i="30"/>
  <c r="U19" i="30" s="1"/>
  <c r="T17" i="30"/>
  <c r="S17" i="30"/>
  <c r="R17" i="30"/>
  <c r="Q17" i="30"/>
  <c r="O17" i="30"/>
  <c r="N17" i="30"/>
  <c r="M17" i="30"/>
  <c r="L17" i="30"/>
  <c r="L19" i="30" s="1"/>
  <c r="K17" i="30"/>
  <c r="J17" i="30"/>
  <c r="H17" i="30"/>
  <c r="G17" i="30"/>
  <c r="F17" i="30"/>
  <c r="E17" i="30"/>
  <c r="D17" i="30"/>
  <c r="D21" i="30" s="1"/>
  <c r="E21" i="30" s="1"/>
  <c r="DA14" i="30"/>
  <c r="BR14" i="30"/>
  <c r="AI14" i="30"/>
  <c r="CY12" i="30"/>
  <c r="CY16" i="30" s="1"/>
  <c r="DA16" i="30" s="1"/>
  <c r="CW12" i="30"/>
  <c r="CV12" i="30"/>
  <c r="CU12" i="30"/>
  <c r="CT12" i="30"/>
  <c r="CS12" i="30"/>
  <c r="CR12" i="30"/>
  <c r="CR16" i="30" s="1"/>
  <c r="CP12" i="30"/>
  <c r="CO12" i="30"/>
  <c r="CN12" i="30"/>
  <c r="CM12" i="30"/>
  <c r="CL12" i="30"/>
  <c r="CK12" i="30"/>
  <c r="CK16" i="30" s="1"/>
  <c r="CI12" i="30"/>
  <c r="CH12" i="30"/>
  <c r="CG12" i="30"/>
  <c r="CF12" i="30"/>
  <c r="CE12" i="30"/>
  <c r="CD12" i="30"/>
  <c r="CD16" i="30" s="1"/>
  <c r="CB12" i="30"/>
  <c r="CA12" i="30"/>
  <c r="BZ12" i="30"/>
  <c r="BY12" i="30"/>
  <c r="BX12" i="30"/>
  <c r="BW12" i="30"/>
  <c r="BW16" i="30" s="1"/>
  <c r="BQ12" i="30"/>
  <c r="BP12" i="30"/>
  <c r="BO12" i="30"/>
  <c r="BN12" i="30"/>
  <c r="BM12" i="30"/>
  <c r="BL12" i="30"/>
  <c r="BJ12" i="30"/>
  <c r="BI12" i="30"/>
  <c r="BH12" i="30"/>
  <c r="BG12" i="30"/>
  <c r="BF12" i="30"/>
  <c r="BE12" i="30"/>
  <c r="BC12" i="30"/>
  <c r="BB12" i="30"/>
  <c r="BA12" i="30"/>
  <c r="AZ12" i="30"/>
  <c r="AY12" i="30"/>
  <c r="AX12" i="30"/>
  <c r="AV12" i="30"/>
  <c r="AU12" i="30"/>
  <c r="AT12" i="30"/>
  <c r="AS12" i="30"/>
  <c r="AR12" i="30"/>
  <c r="AQ12" i="30"/>
  <c r="AO12" i="30"/>
  <c r="AN12" i="30"/>
  <c r="AM12" i="30"/>
  <c r="AM16" i="30" s="1"/>
  <c r="AG12" i="30"/>
  <c r="AF12" i="30"/>
  <c r="AE12" i="30"/>
  <c r="AC12" i="30"/>
  <c r="AB12" i="30"/>
  <c r="AA12" i="30"/>
  <c r="Z12" i="30"/>
  <c r="Y12" i="30"/>
  <c r="X12" i="30"/>
  <c r="V12" i="30"/>
  <c r="U12" i="30"/>
  <c r="T12" i="30"/>
  <c r="S12" i="30"/>
  <c r="R12" i="30"/>
  <c r="Q12" i="30"/>
  <c r="O12" i="30"/>
  <c r="N12" i="30"/>
  <c r="M12" i="30"/>
  <c r="L12" i="30"/>
  <c r="K12" i="30"/>
  <c r="J12" i="30"/>
  <c r="H12" i="30"/>
  <c r="G12" i="30"/>
  <c r="F12" i="30"/>
  <c r="E12" i="30"/>
  <c r="D12" i="30"/>
  <c r="CY11" i="30"/>
  <c r="CW11" i="30"/>
  <c r="CW13" i="30" s="1"/>
  <c r="CV11" i="30"/>
  <c r="CU11" i="30"/>
  <c r="CU13" i="30" s="1"/>
  <c r="CT11" i="30"/>
  <c r="CS11" i="30"/>
  <c r="CR11" i="30"/>
  <c r="CP11" i="30"/>
  <c r="CO11" i="30"/>
  <c r="CN11" i="30"/>
  <c r="CN13" i="30" s="1"/>
  <c r="CM11" i="30"/>
  <c r="CL11" i="30"/>
  <c r="CL13" i="30" s="1"/>
  <c r="CK11" i="30"/>
  <c r="CI11" i="30"/>
  <c r="CH11" i="30"/>
  <c r="CG11" i="30"/>
  <c r="CF11" i="30"/>
  <c r="CE11" i="30"/>
  <c r="CE13" i="30" s="1"/>
  <c r="CD11" i="30"/>
  <c r="CB11" i="30"/>
  <c r="CB13" i="30" s="1"/>
  <c r="CA11" i="30"/>
  <c r="BZ11" i="30"/>
  <c r="BY11" i="30"/>
  <c r="BX11" i="30"/>
  <c r="BW11" i="30"/>
  <c r="BW15" i="30" s="1"/>
  <c r="BQ11" i="30"/>
  <c r="BP11" i="30"/>
  <c r="BO11" i="30"/>
  <c r="BO13" i="30" s="1"/>
  <c r="BN11" i="30"/>
  <c r="BM11" i="30"/>
  <c r="BL11" i="30"/>
  <c r="BJ11" i="30"/>
  <c r="BI11" i="30"/>
  <c r="BH11" i="30"/>
  <c r="BG11" i="30"/>
  <c r="BF11" i="30"/>
  <c r="BF13" i="30" s="1"/>
  <c r="BE11" i="30"/>
  <c r="BC11" i="30"/>
  <c r="BB11" i="30"/>
  <c r="BA11" i="30"/>
  <c r="AZ11" i="30"/>
  <c r="AY11" i="30"/>
  <c r="AX11" i="30"/>
  <c r="AV11" i="30"/>
  <c r="AV13" i="30" s="1"/>
  <c r="AU11" i="30"/>
  <c r="AT11" i="30"/>
  <c r="AS11" i="30"/>
  <c r="AR11" i="30"/>
  <c r="AQ11" i="30"/>
  <c r="AO11" i="30"/>
  <c r="AN11" i="30"/>
  <c r="AM11" i="30"/>
  <c r="AM13" i="30" s="1"/>
  <c r="AG11" i="30"/>
  <c r="AF11" i="30"/>
  <c r="AE11" i="30"/>
  <c r="AC11" i="30"/>
  <c r="AB11" i="30"/>
  <c r="AA11" i="30"/>
  <c r="Z11" i="30"/>
  <c r="Y11" i="30"/>
  <c r="Y13" i="30" s="1"/>
  <c r="X11" i="30"/>
  <c r="V11" i="30"/>
  <c r="U11" i="30"/>
  <c r="T11" i="30"/>
  <c r="S11" i="30"/>
  <c r="R11" i="30"/>
  <c r="Q11" i="30"/>
  <c r="O11" i="30"/>
  <c r="O13" i="30" s="1"/>
  <c r="N11" i="30"/>
  <c r="M11" i="30"/>
  <c r="L11" i="30"/>
  <c r="K11" i="30"/>
  <c r="J11" i="30"/>
  <c r="H11" i="30"/>
  <c r="G11" i="30"/>
  <c r="F11" i="30"/>
  <c r="F13" i="30" s="1"/>
  <c r="E11" i="30"/>
  <c r="D11" i="30"/>
  <c r="D15" i="30" s="1"/>
  <c r="DA8" i="30"/>
  <c r="BR8" i="30"/>
  <c r="AI8" i="30"/>
  <c r="CY6" i="30"/>
  <c r="CW6" i="30"/>
  <c r="CV6" i="30"/>
  <c r="CU6" i="30"/>
  <c r="CT6" i="30"/>
  <c r="CS6" i="30"/>
  <c r="CR6" i="30"/>
  <c r="CP6" i="30"/>
  <c r="CO6" i="30"/>
  <c r="CN6" i="30"/>
  <c r="CM6" i="30"/>
  <c r="CL6" i="30"/>
  <c r="CK6" i="30"/>
  <c r="CI6" i="30"/>
  <c r="CH6" i="30"/>
  <c r="CG6" i="30"/>
  <c r="CF6" i="30"/>
  <c r="CE6" i="30"/>
  <c r="CD6" i="30"/>
  <c r="CB6" i="30"/>
  <c r="CA6" i="30"/>
  <c r="BZ6" i="30"/>
  <c r="BY6" i="30"/>
  <c r="BX6" i="30"/>
  <c r="BW6" i="30"/>
  <c r="BQ6" i="30"/>
  <c r="BP6" i="30"/>
  <c r="BO6" i="30"/>
  <c r="BN6" i="30"/>
  <c r="BM6" i="30"/>
  <c r="BL6" i="30"/>
  <c r="BJ6" i="30"/>
  <c r="BI6" i="30"/>
  <c r="BH6" i="30"/>
  <c r="BG6" i="30"/>
  <c r="BG7" i="30" s="1"/>
  <c r="BF6" i="30"/>
  <c r="BE6" i="30"/>
  <c r="BC6" i="30"/>
  <c r="BB6" i="30"/>
  <c r="BA6" i="30"/>
  <c r="AZ6" i="30"/>
  <c r="AY6" i="30"/>
  <c r="AX6" i="30"/>
  <c r="AV6" i="30"/>
  <c r="AU6" i="30"/>
  <c r="AT6" i="30"/>
  <c r="AS6" i="30"/>
  <c r="AR6" i="30"/>
  <c r="AQ6" i="30"/>
  <c r="AO6" i="30"/>
  <c r="AN6" i="30"/>
  <c r="AM6" i="30"/>
  <c r="AG6" i="30"/>
  <c r="AF6" i="30"/>
  <c r="AE6" i="30"/>
  <c r="AC6" i="30"/>
  <c r="AB6" i="30"/>
  <c r="AA6" i="30"/>
  <c r="Z6" i="30"/>
  <c r="Y6" i="30"/>
  <c r="X6" i="30"/>
  <c r="V6" i="30"/>
  <c r="U6" i="30"/>
  <c r="T6" i="30"/>
  <c r="S6" i="30"/>
  <c r="R6" i="30"/>
  <c r="Q6" i="30"/>
  <c r="O6" i="30"/>
  <c r="N6" i="30"/>
  <c r="M6" i="30"/>
  <c r="L6" i="30"/>
  <c r="K6" i="30"/>
  <c r="J6" i="30"/>
  <c r="H6" i="30"/>
  <c r="G6" i="30"/>
  <c r="F6" i="30"/>
  <c r="E6" i="30"/>
  <c r="D6" i="30"/>
  <c r="CY5" i="30"/>
  <c r="CY23" i="30" s="1"/>
  <c r="CW5" i="30"/>
  <c r="CV5" i="30"/>
  <c r="CU5" i="30"/>
  <c r="CT5" i="30"/>
  <c r="CS5" i="30"/>
  <c r="CR5" i="30"/>
  <c r="CP5" i="30"/>
  <c r="CP23" i="30" s="1"/>
  <c r="CO5" i="30"/>
  <c r="CO23" i="30" s="1"/>
  <c r="CN5" i="30"/>
  <c r="CM5" i="30"/>
  <c r="CL5" i="30"/>
  <c r="CK5" i="30"/>
  <c r="CI5" i="30"/>
  <c r="CH5" i="30"/>
  <c r="CG5" i="30"/>
  <c r="CG23" i="30" s="1"/>
  <c r="CF5" i="30"/>
  <c r="CF23" i="30" s="1"/>
  <c r="CE5" i="30"/>
  <c r="CD5" i="30"/>
  <c r="CD7" i="30" s="1"/>
  <c r="CB5" i="30"/>
  <c r="CA5" i="30"/>
  <c r="BZ5" i="30"/>
  <c r="BY5" i="30"/>
  <c r="BX5" i="30"/>
  <c r="BX23" i="30" s="1"/>
  <c r="BW5" i="30"/>
  <c r="BW23" i="30" s="1"/>
  <c r="BQ5" i="30"/>
  <c r="BP5" i="30"/>
  <c r="BP23" i="30" s="1"/>
  <c r="BO5" i="30"/>
  <c r="BO23" i="30" s="1"/>
  <c r="BN5" i="30"/>
  <c r="BN23" i="30" s="1"/>
  <c r="BM5" i="30"/>
  <c r="BM23" i="30" s="1"/>
  <c r="BL5" i="30"/>
  <c r="BL23" i="30" s="1"/>
  <c r="BJ5" i="30"/>
  <c r="BJ23" i="30" s="1"/>
  <c r="BI5" i="30"/>
  <c r="BI23" i="30" s="1"/>
  <c r="BH5" i="30"/>
  <c r="BG5" i="30"/>
  <c r="BG23" i="30" s="1"/>
  <c r="BF5" i="30"/>
  <c r="BF23" i="30" s="1"/>
  <c r="BE5" i="30"/>
  <c r="BE23" i="30" s="1"/>
  <c r="BC5" i="30"/>
  <c r="BC23" i="30" s="1"/>
  <c r="BB5" i="30"/>
  <c r="BB23" i="30" s="1"/>
  <c r="BA5" i="30"/>
  <c r="BA23" i="30" s="1"/>
  <c r="AZ5" i="30"/>
  <c r="AZ23" i="30" s="1"/>
  <c r="AY5" i="30"/>
  <c r="AY23" i="30" s="1"/>
  <c r="AX5" i="30"/>
  <c r="AX23" i="30" s="1"/>
  <c r="AV5" i="30"/>
  <c r="AV23" i="30" s="1"/>
  <c r="AU5" i="30"/>
  <c r="AU23" i="30" s="1"/>
  <c r="AT5" i="30"/>
  <c r="AT23" i="30" s="1"/>
  <c r="AS5" i="30"/>
  <c r="AS23" i="30" s="1"/>
  <c r="AR5" i="30"/>
  <c r="AR23" i="30" s="1"/>
  <c r="AQ5" i="30"/>
  <c r="AQ23" i="30" s="1"/>
  <c r="AO5" i="30"/>
  <c r="AO23" i="30" s="1"/>
  <c r="AN5" i="30"/>
  <c r="AN23" i="30" s="1"/>
  <c r="AM5" i="30"/>
  <c r="AM23" i="30" s="1"/>
  <c r="AG5" i="30"/>
  <c r="AF5" i="30"/>
  <c r="AE5" i="30"/>
  <c r="AC5" i="30"/>
  <c r="AC23" i="30" s="1"/>
  <c r="AB5" i="30"/>
  <c r="AB23" i="30" s="1"/>
  <c r="AA5" i="30"/>
  <c r="Z5" i="30"/>
  <c r="Y5" i="30"/>
  <c r="X5" i="30"/>
  <c r="V5" i="30"/>
  <c r="U5" i="30"/>
  <c r="T5" i="30"/>
  <c r="T23" i="30" s="1"/>
  <c r="S5" i="30"/>
  <c r="S23" i="30" s="1"/>
  <c r="R5" i="30"/>
  <c r="Q5" i="30"/>
  <c r="O5" i="30"/>
  <c r="N5" i="30"/>
  <c r="M5" i="30"/>
  <c r="L5" i="30"/>
  <c r="K5" i="30"/>
  <c r="K23" i="30" s="1"/>
  <c r="J5" i="30"/>
  <c r="J23" i="30" s="1"/>
  <c r="H5" i="30"/>
  <c r="G5" i="30"/>
  <c r="F5" i="30"/>
  <c r="E5" i="30"/>
  <c r="AY7" i="26"/>
  <c r="BP19" i="26"/>
  <c r="BN19" i="26"/>
  <c r="BJ13" i="26"/>
  <c r="BI13" i="26"/>
  <c r="BA13" i="26"/>
  <c r="DA20" i="26"/>
  <c r="DA14" i="26"/>
  <c r="DA8" i="26"/>
  <c r="CF24" i="26"/>
  <c r="BR20" i="26"/>
  <c r="BR14" i="26"/>
  <c r="AO13" i="26"/>
  <c r="BR8" i="26"/>
  <c r="T24" i="26"/>
  <c r="K24" i="26"/>
  <c r="H24" i="26"/>
  <c r="AF19" i="26"/>
  <c r="AA19" i="26"/>
  <c r="Z19" i="26"/>
  <c r="T19" i="26"/>
  <c r="N19" i="26"/>
  <c r="K19" i="26"/>
  <c r="H19" i="26"/>
  <c r="AB13" i="26"/>
  <c r="T13" i="26"/>
  <c r="R13" i="26"/>
  <c r="O13" i="26"/>
  <c r="K13" i="26"/>
  <c r="D15" i="26"/>
  <c r="AB7" i="26"/>
  <c r="Z7" i="26"/>
  <c r="T7" i="26"/>
  <c r="K7" i="26"/>
  <c r="Y7" i="31" l="1"/>
  <c r="BH32" i="31"/>
  <c r="BQ32" i="31"/>
  <c r="F13" i="31"/>
  <c r="O13" i="31"/>
  <c r="O13" i="32"/>
  <c r="O16" i="32"/>
  <c r="Q16" i="32" s="1"/>
  <c r="R16" i="32" s="1"/>
  <c r="S16" i="32" s="1"/>
  <c r="T16" i="32" s="1"/>
  <c r="AO32" i="31"/>
  <c r="AE10" i="31"/>
  <c r="AF10" i="31" s="1"/>
  <c r="AG10" i="31" s="1"/>
  <c r="M7" i="31"/>
  <c r="AY32" i="31"/>
  <c r="O24" i="33"/>
  <c r="O13" i="33"/>
  <c r="J32" i="31"/>
  <c r="S32" i="31"/>
  <c r="E50" i="31"/>
  <c r="G49" i="31"/>
  <c r="Q49" i="31"/>
  <c r="AB49" i="31"/>
  <c r="F32" i="31"/>
  <c r="H50" i="31"/>
  <c r="R50" i="31"/>
  <c r="AC50" i="31"/>
  <c r="L38" i="31"/>
  <c r="X38" i="31"/>
  <c r="AG38" i="31"/>
  <c r="AI43" i="31"/>
  <c r="J22" i="31"/>
  <c r="K22" i="31" s="1"/>
  <c r="L22" i="31" s="1"/>
  <c r="M22" i="31" s="1"/>
  <c r="N22" i="31" s="1"/>
  <c r="O22" i="31" s="1"/>
  <c r="Q22" i="31" s="1"/>
  <c r="R22" i="31" s="1"/>
  <c r="S22" i="31" s="1"/>
  <c r="T22" i="31" s="1"/>
  <c r="X22" i="31" s="1"/>
  <c r="Y22" i="31" s="1"/>
  <c r="Z22" i="31" s="1"/>
  <c r="AA22" i="31" s="1"/>
  <c r="AB22" i="31" s="1"/>
  <c r="AC22" i="31" s="1"/>
  <c r="AE22" i="31" s="1"/>
  <c r="AF22" i="31" s="1"/>
  <c r="AG22" i="31" s="1"/>
  <c r="AI22" i="31" s="1"/>
  <c r="R24" i="34"/>
  <c r="J19" i="34"/>
  <c r="F25" i="34"/>
  <c r="AI18" i="34"/>
  <c r="J23" i="34"/>
  <c r="D19" i="34"/>
  <c r="O25" i="34"/>
  <c r="AA13" i="34"/>
  <c r="R23" i="34"/>
  <c r="AI23" i="34" s="1"/>
  <c r="O15" i="34"/>
  <c r="Q15" i="34" s="1"/>
  <c r="R15" i="34" s="1"/>
  <c r="S15" i="34" s="1"/>
  <c r="T15" i="34" s="1"/>
  <c r="X15" i="34" s="1"/>
  <c r="Y15" i="34" s="1"/>
  <c r="Z15" i="34" s="1"/>
  <c r="AA15" i="34" s="1"/>
  <c r="AB15" i="34" s="1"/>
  <c r="AC15" i="34" s="1"/>
  <c r="AE15" i="34" s="1"/>
  <c r="AF15" i="34" s="1"/>
  <c r="AG15" i="34" s="1"/>
  <c r="AI15" i="34" s="1"/>
  <c r="AI11" i="34"/>
  <c r="AE25" i="34"/>
  <c r="Y25" i="34"/>
  <c r="Z25" i="34"/>
  <c r="AA25" i="34"/>
  <c r="S25" i="34"/>
  <c r="M7" i="34"/>
  <c r="N25" i="34"/>
  <c r="L10" i="34"/>
  <c r="M10" i="34" s="1"/>
  <c r="N10" i="34" s="1"/>
  <c r="O10" i="34" s="1"/>
  <c r="Q10" i="34" s="1"/>
  <c r="R10" i="34" s="1"/>
  <c r="S10" i="34" s="1"/>
  <c r="T10" i="34" s="1"/>
  <c r="X10" i="34" s="1"/>
  <c r="Y10" i="34" s="1"/>
  <c r="Z10" i="34" s="1"/>
  <c r="AA10" i="34" s="1"/>
  <c r="AB10" i="34" s="1"/>
  <c r="AC10" i="34" s="1"/>
  <c r="AE10" i="34" s="1"/>
  <c r="AF10" i="34" s="1"/>
  <c r="AG10" i="34" s="1"/>
  <c r="AI10" i="34" s="1"/>
  <c r="J25" i="34"/>
  <c r="M25" i="34"/>
  <c r="E25" i="34"/>
  <c r="S9" i="34"/>
  <c r="T9" i="34" s="1"/>
  <c r="X9" i="34" s="1"/>
  <c r="Y9" i="34" s="1"/>
  <c r="Z9" i="34" s="1"/>
  <c r="AA9" i="34" s="1"/>
  <c r="AB9" i="34" s="1"/>
  <c r="AC9" i="34" s="1"/>
  <c r="AE9" i="34" s="1"/>
  <c r="AF9" i="34" s="1"/>
  <c r="AG9" i="34" s="1"/>
  <c r="AI9" i="34" s="1"/>
  <c r="BE7" i="34"/>
  <c r="BJ25" i="34"/>
  <c r="AU7" i="34"/>
  <c r="AO10" i="34"/>
  <c r="AQ10" i="34" s="1"/>
  <c r="AR10" i="34" s="1"/>
  <c r="AS10" i="34" s="1"/>
  <c r="AT10" i="34" s="1"/>
  <c r="AU10" i="34" s="1"/>
  <c r="AV10" i="34" s="1"/>
  <c r="AX10" i="34" s="1"/>
  <c r="AY10" i="34" s="1"/>
  <c r="AZ10" i="34" s="1"/>
  <c r="BA10" i="34" s="1"/>
  <c r="BB10" i="34" s="1"/>
  <c r="BC10" i="34" s="1"/>
  <c r="BE10" i="34" s="1"/>
  <c r="BF10" i="34" s="1"/>
  <c r="BG10" i="34" s="1"/>
  <c r="BH10" i="34" s="1"/>
  <c r="BI10" i="34" s="1"/>
  <c r="BJ10" i="34" s="1"/>
  <c r="BL10" i="34" s="1"/>
  <c r="BM10" i="34" s="1"/>
  <c r="BN10" i="34" s="1"/>
  <c r="BO10" i="34" s="1"/>
  <c r="BP10" i="34" s="1"/>
  <c r="BQ10" i="34" s="1"/>
  <c r="AV23" i="34"/>
  <c r="AU23" i="34"/>
  <c r="BI24" i="34"/>
  <c r="BH25" i="34"/>
  <c r="BA25" i="34"/>
  <c r="AX19" i="34"/>
  <c r="AR19" i="34"/>
  <c r="BE23" i="34"/>
  <c r="BE25" i="34" s="1"/>
  <c r="AX23" i="34"/>
  <c r="AR23" i="34"/>
  <c r="AR25" i="34" s="1"/>
  <c r="BO25" i="34"/>
  <c r="BF25" i="34"/>
  <c r="AY24" i="34"/>
  <c r="AY25" i="34" s="1"/>
  <c r="AU24" i="34"/>
  <c r="AU13" i="34"/>
  <c r="AV25" i="34"/>
  <c r="AO24" i="34"/>
  <c r="BR12" i="34"/>
  <c r="AO16" i="34"/>
  <c r="AQ16" i="34" s="1"/>
  <c r="AR16" i="34" s="1"/>
  <c r="AS16" i="34" s="1"/>
  <c r="AT16" i="34" s="1"/>
  <c r="AU16" i="34" s="1"/>
  <c r="AV16" i="34" s="1"/>
  <c r="AX16" i="34" s="1"/>
  <c r="AY16" i="34" s="1"/>
  <c r="AZ16" i="34" s="1"/>
  <c r="BA16" i="34" s="1"/>
  <c r="BB16" i="34" s="1"/>
  <c r="BC16" i="34" s="1"/>
  <c r="BE16" i="34" s="1"/>
  <c r="BF16" i="34" s="1"/>
  <c r="BG16" i="34" s="1"/>
  <c r="BH16" i="34" s="1"/>
  <c r="BI16" i="34" s="1"/>
  <c r="BJ16" i="34" s="1"/>
  <c r="BL16" i="34" s="1"/>
  <c r="BM16" i="34" s="1"/>
  <c r="BN16" i="34" s="1"/>
  <c r="BO16" i="34" s="1"/>
  <c r="BP16" i="34" s="1"/>
  <c r="BL23" i="34"/>
  <c r="BM25" i="34"/>
  <c r="BQ23" i="34"/>
  <c r="BQ25" i="34" s="1"/>
  <c r="BI23" i="34"/>
  <c r="BC25" i="34"/>
  <c r="AS23" i="34"/>
  <c r="AS25" i="34" s="1"/>
  <c r="AT23" i="34"/>
  <c r="AT25" i="34" s="1"/>
  <c r="AO23" i="34"/>
  <c r="AN23" i="34"/>
  <c r="AN27" i="34" s="1"/>
  <c r="AO27" i="34" s="1"/>
  <c r="AQ27" i="34" s="1"/>
  <c r="CI22" i="34"/>
  <c r="BZ22" i="34"/>
  <c r="CB22" i="34" s="1"/>
  <c r="BX21" i="34"/>
  <c r="BY21" i="34" s="1"/>
  <c r="BZ21" i="34" s="1"/>
  <c r="CA21" i="34" s="1"/>
  <c r="CB21" i="34" s="1"/>
  <c r="CD21" i="34" s="1"/>
  <c r="CE21" i="34" s="1"/>
  <c r="CF21" i="34" s="1"/>
  <c r="CG21" i="34" s="1"/>
  <c r="CH21" i="34" s="1"/>
  <c r="CI21" i="34" s="1"/>
  <c r="CK21" i="34" s="1"/>
  <c r="CL21" i="34" s="1"/>
  <c r="CM21" i="34" s="1"/>
  <c r="CN21" i="34" s="1"/>
  <c r="CO21" i="34" s="1"/>
  <c r="DA21" i="34" s="1"/>
  <c r="CG13" i="34"/>
  <c r="CO23" i="34"/>
  <c r="CO25" i="34" s="1"/>
  <c r="CD23" i="34"/>
  <c r="CG23" i="34"/>
  <c r="CI25" i="34"/>
  <c r="BX15" i="34"/>
  <c r="BY15" i="34" s="1"/>
  <c r="BZ15" i="34" s="1"/>
  <c r="CA15" i="34" s="1"/>
  <c r="CB15" i="34" s="1"/>
  <c r="CD15" i="34" s="1"/>
  <c r="CE15" i="34" s="1"/>
  <c r="CF15" i="34" s="1"/>
  <c r="CG15" i="34" s="1"/>
  <c r="CH15" i="34" s="1"/>
  <c r="CI15" i="34" s="1"/>
  <c r="CK15" i="34" s="1"/>
  <c r="CL15" i="34" s="1"/>
  <c r="CM15" i="34" s="1"/>
  <c r="CN15" i="34" s="1"/>
  <c r="CO15" i="34" s="1"/>
  <c r="DA15" i="34" s="1"/>
  <c r="BX23" i="34"/>
  <c r="BX27" i="34" s="1"/>
  <c r="BY27" i="34" s="1"/>
  <c r="BZ27" i="34" s="1"/>
  <c r="CA27" i="34" s="1"/>
  <c r="CB27" i="34" s="1"/>
  <c r="CD27" i="34" s="1"/>
  <c r="CE27" i="34" s="1"/>
  <c r="CF27" i="34" s="1"/>
  <c r="CK25" i="34"/>
  <c r="CM25" i="34"/>
  <c r="CN24" i="34"/>
  <c r="CN25" i="34" s="1"/>
  <c r="CD24" i="34"/>
  <c r="CD25" i="34" s="1"/>
  <c r="BZ25" i="34"/>
  <c r="CA25" i="34"/>
  <c r="CH10" i="34"/>
  <c r="CI10" i="34"/>
  <c r="CA16" i="34"/>
  <c r="BZ16" i="34"/>
  <c r="CB16" i="34" s="1"/>
  <c r="K7" i="34"/>
  <c r="T7" i="34"/>
  <c r="AF7" i="34"/>
  <c r="AT7" i="34"/>
  <c r="BC7" i="34"/>
  <c r="BM7" i="34"/>
  <c r="BY7" i="34"/>
  <c r="CH7" i="34"/>
  <c r="AN15" i="34"/>
  <c r="AO15" i="34" s="1"/>
  <c r="AQ15" i="34" s="1"/>
  <c r="AR15" i="34" s="1"/>
  <c r="AS15" i="34" s="1"/>
  <c r="AT15" i="34" s="1"/>
  <c r="AU15" i="34" s="1"/>
  <c r="AV15" i="34" s="1"/>
  <c r="AX15" i="34" s="1"/>
  <c r="AY15" i="34" s="1"/>
  <c r="AZ15" i="34" s="1"/>
  <c r="BA15" i="34" s="1"/>
  <c r="BB15" i="34" s="1"/>
  <c r="BC15" i="34" s="1"/>
  <c r="BE15" i="34" s="1"/>
  <c r="BF15" i="34" s="1"/>
  <c r="BG15" i="34" s="1"/>
  <c r="BH15" i="34" s="1"/>
  <c r="BI15" i="34" s="1"/>
  <c r="BJ15" i="34" s="1"/>
  <c r="BL15" i="34" s="1"/>
  <c r="BM15" i="34" s="1"/>
  <c r="BN15" i="34" s="1"/>
  <c r="BO15" i="34" s="1"/>
  <c r="BP15" i="34" s="1"/>
  <c r="BP23" i="34"/>
  <c r="G25" i="34"/>
  <c r="Q25" i="34"/>
  <c r="AB25" i="34"/>
  <c r="AQ25" i="34"/>
  <c r="AZ25" i="34"/>
  <c r="BR5" i="34"/>
  <c r="BL24" i="34"/>
  <c r="BX24" i="34"/>
  <c r="CG24" i="34"/>
  <c r="CG25" i="34" s="1"/>
  <c r="DA6" i="34"/>
  <c r="CL22" i="34"/>
  <c r="CM22" i="34" s="1"/>
  <c r="CN22" i="34" s="1"/>
  <c r="CO22" i="34" s="1"/>
  <c r="DA22" i="34" s="1"/>
  <c r="R25" i="34"/>
  <c r="K25" i="34"/>
  <c r="T25" i="34"/>
  <c r="AF25" i="34"/>
  <c r="BY25" i="34"/>
  <c r="CH25" i="34"/>
  <c r="AI24" i="34"/>
  <c r="AI6" i="34"/>
  <c r="CL28" i="34"/>
  <c r="CM28" i="34" s="1"/>
  <c r="F7" i="34"/>
  <c r="O7" i="34"/>
  <c r="AA7" i="34"/>
  <c r="AO7" i="34"/>
  <c r="AY7" i="34"/>
  <c r="BH7" i="34"/>
  <c r="BQ7" i="34"/>
  <c r="CD7" i="34"/>
  <c r="CM7" i="34"/>
  <c r="AN9" i="34"/>
  <c r="AO9" i="34" s="1"/>
  <c r="AQ9" i="34" s="1"/>
  <c r="AR9" i="34" s="1"/>
  <c r="AS9" i="34" s="1"/>
  <c r="AT9" i="34" s="1"/>
  <c r="AU9" i="34" s="1"/>
  <c r="AV9" i="34" s="1"/>
  <c r="AX9" i="34" s="1"/>
  <c r="AY9" i="34" s="1"/>
  <c r="AZ9" i="34" s="1"/>
  <c r="BA9" i="34" s="1"/>
  <c r="BB9" i="34" s="1"/>
  <c r="BC9" i="34" s="1"/>
  <c r="BE9" i="34" s="1"/>
  <c r="BF9" i="34" s="1"/>
  <c r="BG9" i="34" s="1"/>
  <c r="BH9" i="34" s="1"/>
  <c r="BI9" i="34" s="1"/>
  <c r="BJ9" i="34" s="1"/>
  <c r="BL9" i="34" s="1"/>
  <c r="BM9" i="34" s="1"/>
  <c r="BN9" i="34" s="1"/>
  <c r="BO9" i="34" s="1"/>
  <c r="BP9" i="34" s="1"/>
  <c r="DA11" i="34"/>
  <c r="E13" i="34"/>
  <c r="N13" i="34"/>
  <c r="H25" i="34"/>
  <c r="BR11" i="34"/>
  <c r="BB25" i="34"/>
  <c r="L25" i="34"/>
  <c r="X25" i="34"/>
  <c r="AG25" i="34"/>
  <c r="BN25" i="34"/>
  <c r="AN24" i="34"/>
  <c r="AN28" i="34" s="1"/>
  <c r="AO28" i="34" s="1"/>
  <c r="AQ28" i="34" s="1"/>
  <c r="AR28" i="34" s="1"/>
  <c r="AS28" i="34" s="1"/>
  <c r="AT28" i="34" s="1"/>
  <c r="AX24" i="34"/>
  <c r="AX25" i="34" s="1"/>
  <c r="BG24" i="34"/>
  <c r="BG25" i="34" s="1"/>
  <c r="BP24" i="34"/>
  <c r="CB24" i="34"/>
  <c r="CB25" i="34" s="1"/>
  <c r="CL24" i="34"/>
  <c r="CL25" i="34" s="1"/>
  <c r="G7" i="34"/>
  <c r="Q7" i="34"/>
  <c r="AB7" i="34"/>
  <c r="AQ7" i="34"/>
  <c r="AZ7" i="34"/>
  <c r="BI7" i="34"/>
  <c r="CE7" i="34"/>
  <c r="CN7" i="34"/>
  <c r="BW10" i="34"/>
  <c r="BX10" i="34" s="1"/>
  <c r="BY10" i="34" s="1"/>
  <c r="G16" i="34"/>
  <c r="H16" i="34" s="1"/>
  <c r="J16" i="34" s="1"/>
  <c r="K16" i="34" s="1"/>
  <c r="L16" i="34" s="1"/>
  <c r="M16" i="34" s="1"/>
  <c r="N16" i="34" s="1"/>
  <c r="O16" i="34" s="1"/>
  <c r="Q16" i="34" s="1"/>
  <c r="R16" i="34" s="1"/>
  <c r="S16" i="34" s="1"/>
  <c r="T16" i="34" s="1"/>
  <c r="X16" i="34" s="1"/>
  <c r="Y16" i="34" s="1"/>
  <c r="Z16" i="34" s="1"/>
  <c r="AA16" i="34" s="1"/>
  <c r="AB16" i="34" s="1"/>
  <c r="AC16" i="34" s="1"/>
  <c r="AE16" i="34" s="1"/>
  <c r="AF16" i="34" s="1"/>
  <c r="AG16" i="34" s="1"/>
  <c r="AI16" i="34" s="1"/>
  <c r="AI12" i="34"/>
  <c r="CN16" i="34"/>
  <c r="CO16" i="34" s="1"/>
  <c r="DA16" i="34" s="1"/>
  <c r="BW13" i="34"/>
  <c r="AC25" i="34"/>
  <c r="BW25" i="34"/>
  <c r="AN22" i="34"/>
  <c r="AO22" i="34" s="1"/>
  <c r="AQ22" i="34" s="1"/>
  <c r="AR22" i="34" s="1"/>
  <c r="AS22" i="34" s="1"/>
  <c r="AT22" i="34" s="1"/>
  <c r="AU22" i="34" s="1"/>
  <c r="AV22" i="34" s="1"/>
  <c r="AX22" i="34" s="1"/>
  <c r="AY22" i="34" s="1"/>
  <c r="AZ22" i="34" s="1"/>
  <c r="BA22" i="34" s="1"/>
  <c r="BB22" i="34" s="1"/>
  <c r="BC22" i="34" s="1"/>
  <c r="BE22" i="34" s="1"/>
  <c r="BF22" i="34" s="1"/>
  <c r="BG22" i="34" s="1"/>
  <c r="BH22" i="34" s="1"/>
  <c r="BI22" i="34" s="1"/>
  <c r="BJ22" i="34" s="1"/>
  <c r="BL22" i="34" s="1"/>
  <c r="BM22" i="34" s="1"/>
  <c r="BN22" i="34" s="1"/>
  <c r="BO22" i="34" s="1"/>
  <c r="BP22" i="34" s="1"/>
  <c r="BR18" i="34"/>
  <c r="D25" i="34"/>
  <c r="AI5" i="34"/>
  <c r="H7" i="34"/>
  <c r="R7" i="34"/>
  <c r="AC7" i="34"/>
  <c r="AR7" i="34"/>
  <c r="BA7" i="34"/>
  <c r="BJ7" i="34"/>
  <c r="BW7" i="34"/>
  <c r="CF7" i="34"/>
  <c r="CO7" i="34"/>
  <c r="BW28" i="34"/>
  <c r="DA5" i="34"/>
  <c r="BR6" i="34"/>
  <c r="J7" i="34"/>
  <c r="S7" i="34"/>
  <c r="AE7" i="34"/>
  <c r="AS7" i="34"/>
  <c r="BB7" i="34"/>
  <c r="BL7" i="34"/>
  <c r="BX7" i="34"/>
  <c r="CG7" i="34"/>
  <c r="BW9" i="34"/>
  <c r="BX9" i="34" s="1"/>
  <c r="BY9" i="34" s="1"/>
  <c r="BZ9" i="34" s="1"/>
  <c r="CA9" i="34" s="1"/>
  <c r="CB9" i="34" s="1"/>
  <c r="CD9" i="34" s="1"/>
  <c r="CE9" i="34" s="1"/>
  <c r="CF9" i="34" s="1"/>
  <c r="CG9" i="34" s="1"/>
  <c r="CH9" i="34" s="1"/>
  <c r="CI9" i="34" s="1"/>
  <c r="CK9" i="34" s="1"/>
  <c r="CL9" i="34" s="1"/>
  <c r="CM9" i="34" s="1"/>
  <c r="CN9" i="34" s="1"/>
  <c r="CO9" i="34" s="1"/>
  <c r="DA9" i="34" s="1"/>
  <c r="CE16" i="34"/>
  <c r="CF16" i="34" s="1"/>
  <c r="CG16" i="34" s="1"/>
  <c r="CB19" i="34"/>
  <c r="CL19" i="34"/>
  <c r="AI17" i="34"/>
  <c r="D22" i="34"/>
  <c r="E22" i="34" s="1"/>
  <c r="F22" i="34" s="1"/>
  <c r="G22" i="34" s="1"/>
  <c r="H22" i="34" s="1"/>
  <c r="J22" i="34" s="1"/>
  <c r="K22" i="34" s="1"/>
  <c r="L22" i="34" s="1"/>
  <c r="M22" i="34" s="1"/>
  <c r="N22" i="34" s="1"/>
  <c r="O22" i="34" s="1"/>
  <c r="Q22" i="34" s="1"/>
  <c r="R22" i="34" s="1"/>
  <c r="S22" i="34" s="1"/>
  <c r="T22" i="34" s="1"/>
  <c r="X22" i="34" s="1"/>
  <c r="Y22" i="34" s="1"/>
  <c r="Z22" i="34" s="1"/>
  <c r="AA22" i="34" s="1"/>
  <c r="AB22" i="34" s="1"/>
  <c r="AC22" i="34" s="1"/>
  <c r="AE22" i="34" s="1"/>
  <c r="AF22" i="34" s="1"/>
  <c r="AG22" i="34" s="1"/>
  <c r="AI22" i="34" s="1"/>
  <c r="BR26" i="34"/>
  <c r="D28" i="34"/>
  <c r="E28" i="34" s="1"/>
  <c r="F28" i="34" s="1"/>
  <c r="G28" i="34" s="1"/>
  <c r="H28" i="34" s="1"/>
  <c r="J28" i="34" s="1"/>
  <c r="K28" i="34" s="1"/>
  <c r="L28" i="34" s="1"/>
  <c r="M28" i="34" s="1"/>
  <c r="N28" i="34" s="1"/>
  <c r="O28" i="34" s="1"/>
  <c r="Q28" i="34" s="1"/>
  <c r="R28" i="34" s="1"/>
  <c r="S28" i="34" s="1"/>
  <c r="T28" i="34" s="1"/>
  <c r="X28" i="34" s="1"/>
  <c r="Y28" i="34" s="1"/>
  <c r="Z28" i="34" s="1"/>
  <c r="AA28" i="34" s="1"/>
  <c r="AB28" i="34" s="1"/>
  <c r="AC28" i="34" s="1"/>
  <c r="AE28" i="34" s="1"/>
  <c r="AF28" i="34" s="1"/>
  <c r="AG28" i="34" s="1"/>
  <c r="AI28" i="34" s="1"/>
  <c r="D21" i="34"/>
  <c r="E21" i="34" s="1"/>
  <c r="F21" i="34" s="1"/>
  <c r="G21" i="34" s="1"/>
  <c r="H21" i="34" s="1"/>
  <c r="J21" i="34" s="1"/>
  <c r="K21" i="34" s="1"/>
  <c r="L21" i="34" s="1"/>
  <c r="M21" i="34" s="1"/>
  <c r="N21" i="34" s="1"/>
  <c r="O21" i="34" s="1"/>
  <c r="Q21" i="34" s="1"/>
  <c r="R21" i="34" s="1"/>
  <c r="S21" i="34" s="1"/>
  <c r="T21" i="34" s="1"/>
  <c r="X21" i="34" s="1"/>
  <c r="Y21" i="34" s="1"/>
  <c r="Z21" i="34" s="1"/>
  <c r="AA21" i="34" s="1"/>
  <c r="AB21" i="34" s="1"/>
  <c r="AC21" i="34" s="1"/>
  <c r="AE21" i="34" s="1"/>
  <c r="AF21" i="34" s="1"/>
  <c r="AG21" i="34" s="1"/>
  <c r="AI21" i="34" s="1"/>
  <c r="DA26" i="34"/>
  <c r="DA18" i="34"/>
  <c r="AN21" i="34"/>
  <c r="AO21" i="34" s="1"/>
  <c r="AQ21" i="34" s="1"/>
  <c r="AR21" i="34" s="1"/>
  <c r="AS21" i="34" s="1"/>
  <c r="AT21" i="34" s="1"/>
  <c r="AU21" i="34" s="1"/>
  <c r="AV21" i="34" s="1"/>
  <c r="AX21" i="34" s="1"/>
  <c r="AY21" i="34" s="1"/>
  <c r="AZ21" i="34" s="1"/>
  <c r="BA21" i="34" s="1"/>
  <c r="BB21" i="34" s="1"/>
  <c r="BC21" i="34" s="1"/>
  <c r="BE21" i="34" s="1"/>
  <c r="BF21" i="34" s="1"/>
  <c r="BG21" i="34" s="1"/>
  <c r="BH21" i="34" s="1"/>
  <c r="BI21" i="34" s="1"/>
  <c r="BJ21" i="34" s="1"/>
  <c r="BL21" i="34" s="1"/>
  <c r="BM21" i="34" s="1"/>
  <c r="BN21" i="34" s="1"/>
  <c r="BO21" i="34" s="1"/>
  <c r="BP21" i="34" s="1"/>
  <c r="D27" i="34"/>
  <c r="E27" i="34" s="1"/>
  <c r="F27" i="34" s="1"/>
  <c r="G27" i="34" s="1"/>
  <c r="H27" i="34" s="1"/>
  <c r="J27" i="34" s="1"/>
  <c r="K27" i="34" s="1"/>
  <c r="L27" i="34" s="1"/>
  <c r="M27" i="34" s="1"/>
  <c r="N27" i="34" s="1"/>
  <c r="O27" i="34" s="1"/>
  <c r="Q27" i="34" s="1"/>
  <c r="R27" i="34" s="1"/>
  <c r="S27" i="34" s="1"/>
  <c r="T27" i="34" s="1"/>
  <c r="X27" i="34" s="1"/>
  <c r="Y27" i="34" s="1"/>
  <c r="Z27" i="34" s="1"/>
  <c r="AA27" i="34" s="1"/>
  <c r="AB27" i="34" s="1"/>
  <c r="AC27" i="34" s="1"/>
  <c r="AE27" i="34" s="1"/>
  <c r="AF27" i="34" s="1"/>
  <c r="AG27" i="34" s="1"/>
  <c r="AI27" i="34" s="1"/>
  <c r="DA17" i="34"/>
  <c r="BW19" i="34"/>
  <c r="CI25" i="33"/>
  <c r="CB19" i="33"/>
  <c r="CB25" i="33"/>
  <c r="CD24" i="33"/>
  <c r="CD25" i="33" s="1"/>
  <c r="CD13" i="33"/>
  <c r="CD23" i="33"/>
  <c r="CD15" i="33"/>
  <c r="CE15" i="33" s="1"/>
  <c r="CF15" i="33" s="1"/>
  <c r="CG15" i="33" s="1"/>
  <c r="CH15" i="33" s="1"/>
  <c r="CI15" i="33" s="1"/>
  <c r="CK15" i="33" s="1"/>
  <c r="CL15" i="33" s="1"/>
  <c r="CM15" i="33" s="1"/>
  <c r="CN15" i="33" s="1"/>
  <c r="CO15" i="33" s="1"/>
  <c r="DA15" i="33" s="1"/>
  <c r="CO25" i="33"/>
  <c r="CO28" i="33"/>
  <c r="DA28" i="33" s="1"/>
  <c r="CK25" i="33"/>
  <c r="DA24" i="33"/>
  <c r="BJ24" i="33"/>
  <c r="AZ25" i="33"/>
  <c r="BL23" i="33"/>
  <c r="BL24" i="33"/>
  <c r="BJ13" i="33"/>
  <c r="BR12" i="33"/>
  <c r="BF25" i="33"/>
  <c r="BE24" i="33"/>
  <c r="BR24" i="33" s="1"/>
  <c r="AO24" i="33"/>
  <c r="AO28" i="33" s="1"/>
  <c r="AQ28" i="33" s="1"/>
  <c r="AR28" i="33" s="1"/>
  <c r="AS28" i="33" s="1"/>
  <c r="AT28" i="33" s="1"/>
  <c r="AU28" i="33" s="1"/>
  <c r="AV28" i="33" s="1"/>
  <c r="AX28" i="33" s="1"/>
  <c r="AY28" i="33" s="1"/>
  <c r="AZ28" i="33" s="1"/>
  <c r="BA28" i="33" s="1"/>
  <c r="BB28" i="33" s="1"/>
  <c r="BC28" i="33" s="1"/>
  <c r="BE23" i="33"/>
  <c r="AX23" i="33"/>
  <c r="AX25" i="33" s="1"/>
  <c r="BN25" i="33"/>
  <c r="BO25" i="33"/>
  <c r="BP25" i="33"/>
  <c r="BQ25" i="33"/>
  <c r="BA25" i="33"/>
  <c r="AU25" i="33"/>
  <c r="AV25" i="33"/>
  <c r="AQ7" i="33"/>
  <c r="AR7" i="33"/>
  <c r="AN25" i="33"/>
  <c r="G25" i="33"/>
  <c r="AA19" i="33"/>
  <c r="T23" i="33"/>
  <c r="T25" i="33" s="1"/>
  <c r="AA13" i="33"/>
  <c r="X25" i="33"/>
  <c r="Y25" i="33"/>
  <c r="Z25" i="33"/>
  <c r="AI12" i="33"/>
  <c r="E25" i="33"/>
  <c r="F25" i="33"/>
  <c r="O23" i="33"/>
  <c r="O25" i="33" s="1"/>
  <c r="J23" i="33"/>
  <c r="J25" i="33" s="1"/>
  <c r="AG25" i="33"/>
  <c r="AA25" i="33"/>
  <c r="D25" i="33"/>
  <c r="CK47" i="32"/>
  <c r="CL47" i="32" s="1"/>
  <c r="CL50" i="32"/>
  <c r="CK49" i="32"/>
  <c r="CK53" i="32" s="1"/>
  <c r="BE44" i="32"/>
  <c r="BB44" i="32"/>
  <c r="BL44" i="32"/>
  <c r="BI38" i="32"/>
  <c r="BO50" i="32"/>
  <c r="AX49" i="32"/>
  <c r="AE49" i="32"/>
  <c r="AB50" i="32"/>
  <c r="J49" i="32"/>
  <c r="J41" i="32"/>
  <c r="K41" i="32" s="1"/>
  <c r="L41" i="32" s="1"/>
  <c r="M41" i="32" s="1"/>
  <c r="N41" i="32" s="1"/>
  <c r="O41" i="32" s="1"/>
  <c r="Q41" i="32" s="1"/>
  <c r="R41" i="32" s="1"/>
  <c r="S41" i="32" s="1"/>
  <c r="T41" i="32" s="1"/>
  <c r="X41" i="32" s="1"/>
  <c r="Y41" i="32" s="1"/>
  <c r="Z41" i="32" s="1"/>
  <c r="AA41" i="32" s="1"/>
  <c r="AB41" i="32" s="1"/>
  <c r="AC41" i="32" s="1"/>
  <c r="AE41" i="32" s="1"/>
  <c r="AF41" i="32" s="1"/>
  <c r="AG41" i="32" s="1"/>
  <c r="AI41" i="32" s="1"/>
  <c r="M50" i="32"/>
  <c r="BR6" i="33"/>
  <c r="J7" i="33"/>
  <c r="S7" i="33"/>
  <c r="AE7" i="33"/>
  <c r="AS7" i="33"/>
  <c r="BB7" i="33"/>
  <c r="BL7" i="33"/>
  <c r="BX7" i="33"/>
  <c r="CG7" i="33"/>
  <c r="AI11" i="33"/>
  <c r="F16" i="33"/>
  <c r="G16" i="33" s="1"/>
  <c r="H16" i="33" s="1"/>
  <c r="J16" i="33" s="1"/>
  <c r="K16" i="33" s="1"/>
  <c r="L16" i="33" s="1"/>
  <c r="M16" i="33" s="1"/>
  <c r="N16" i="33" s="1"/>
  <c r="O16" i="33" s="1"/>
  <c r="Q16" i="33" s="1"/>
  <c r="R16" i="33" s="1"/>
  <c r="S16" i="33" s="1"/>
  <c r="T16" i="33" s="1"/>
  <c r="X16" i="33" s="1"/>
  <c r="Y16" i="33" s="1"/>
  <c r="Z16" i="33" s="1"/>
  <c r="AA16" i="33" s="1"/>
  <c r="AB16" i="33" s="1"/>
  <c r="AC16" i="33" s="1"/>
  <c r="AE16" i="33" s="1"/>
  <c r="AF16" i="33" s="1"/>
  <c r="AG16" i="33" s="1"/>
  <c r="AI16" i="33" s="1"/>
  <c r="CM16" i="33"/>
  <c r="CN16" i="33" s="1"/>
  <c r="CO16" i="33" s="1"/>
  <c r="DA16" i="33" s="1"/>
  <c r="Q23" i="33"/>
  <c r="Q25" i="33" s="1"/>
  <c r="BI23" i="33"/>
  <c r="BI25" i="33" s="1"/>
  <c r="K7" i="33"/>
  <c r="T7" i="33"/>
  <c r="AF7" i="33"/>
  <c r="AT7" i="33"/>
  <c r="BC7" i="33"/>
  <c r="BM7" i="33"/>
  <c r="BY7" i="33"/>
  <c r="CH7" i="33"/>
  <c r="AN15" i="33"/>
  <c r="AO15" i="33" s="1"/>
  <c r="AQ15" i="33" s="1"/>
  <c r="AR15" i="33" s="1"/>
  <c r="AS15" i="33" s="1"/>
  <c r="AT15" i="33" s="1"/>
  <c r="AU15" i="33" s="1"/>
  <c r="AV15" i="33" s="1"/>
  <c r="AX15" i="33" s="1"/>
  <c r="AY15" i="33" s="1"/>
  <c r="AZ15" i="33" s="1"/>
  <c r="BA15" i="33" s="1"/>
  <c r="BB15" i="33" s="1"/>
  <c r="BC15" i="33" s="1"/>
  <c r="BE15" i="33" s="1"/>
  <c r="BF15" i="33" s="1"/>
  <c r="BG15" i="33" s="1"/>
  <c r="BH15" i="33" s="1"/>
  <c r="BI15" i="33" s="1"/>
  <c r="BJ15" i="33" s="1"/>
  <c r="BL15" i="33" s="1"/>
  <c r="BM15" i="33" s="1"/>
  <c r="BN15" i="33" s="1"/>
  <c r="BO15" i="33" s="1"/>
  <c r="BP15" i="33" s="1"/>
  <c r="AN19" i="33"/>
  <c r="AN21" i="33"/>
  <c r="AO21" i="33" s="1"/>
  <c r="AQ21" i="33" s="1"/>
  <c r="AR21" i="33" s="1"/>
  <c r="AS21" i="33" s="1"/>
  <c r="AT21" i="33" s="1"/>
  <c r="AU21" i="33" s="1"/>
  <c r="AV21" i="33" s="1"/>
  <c r="AX21" i="33" s="1"/>
  <c r="AY21" i="33" s="1"/>
  <c r="AZ21" i="33" s="1"/>
  <c r="BA21" i="33" s="1"/>
  <c r="BB21" i="33" s="1"/>
  <c r="BC21" i="33" s="1"/>
  <c r="BE21" i="33" s="1"/>
  <c r="BF21" i="33" s="1"/>
  <c r="BG21" i="33" s="1"/>
  <c r="BH21" i="33" s="1"/>
  <c r="BI21" i="33" s="1"/>
  <c r="BJ21" i="33" s="1"/>
  <c r="BL21" i="33" s="1"/>
  <c r="BM21" i="33" s="1"/>
  <c r="BN21" i="33" s="1"/>
  <c r="BO21" i="33" s="1"/>
  <c r="BP21" i="33" s="1"/>
  <c r="BR17" i="33"/>
  <c r="R23" i="33"/>
  <c r="R25" i="33" s="1"/>
  <c r="BJ23" i="33"/>
  <c r="BJ25" i="33" s="1"/>
  <c r="BR5" i="33"/>
  <c r="DA6" i="33"/>
  <c r="L7" i="33"/>
  <c r="X7" i="33"/>
  <c r="AG7" i="33"/>
  <c r="AU7" i="33"/>
  <c r="BE7" i="33"/>
  <c r="BN7" i="33"/>
  <c r="BZ7" i="33"/>
  <c r="CI7" i="33"/>
  <c r="D10" i="33"/>
  <c r="E10" i="33" s="1"/>
  <c r="F10" i="33" s="1"/>
  <c r="G10" i="33" s="1"/>
  <c r="H10" i="33" s="1"/>
  <c r="J10" i="33" s="1"/>
  <c r="K10" i="33" s="1"/>
  <c r="L10" i="33" s="1"/>
  <c r="M10" i="33" s="1"/>
  <c r="N10" i="33" s="1"/>
  <c r="O10" i="33" s="1"/>
  <c r="Q10" i="33" s="1"/>
  <c r="R10" i="33" s="1"/>
  <c r="S10" i="33" s="1"/>
  <c r="T10" i="33" s="1"/>
  <c r="X10" i="33" s="1"/>
  <c r="Y10" i="33" s="1"/>
  <c r="Z10" i="33" s="1"/>
  <c r="AA10" i="33" s="1"/>
  <c r="AB10" i="33" s="1"/>
  <c r="AC10" i="33" s="1"/>
  <c r="AE10" i="33" s="1"/>
  <c r="AF10" i="33" s="1"/>
  <c r="AG10" i="33" s="1"/>
  <c r="AI10" i="33" s="1"/>
  <c r="CK10" i="33"/>
  <c r="CL10" i="33" s="1"/>
  <c r="CM10" i="33" s="1"/>
  <c r="CN10" i="33" s="1"/>
  <c r="CO10" i="33" s="1"/>
  <c r="DA10" i="33" s="1"/>
  <c r="D15" i="33"/>
  <c r="E15" i="33" s="1"/>
  <c r="F15" i="33" s="1"/>
  <c r="G15" i="33" s="1"/>
  <c r="H15" i="33" s="1"/>
  <c r="J15" i="33" s="1"/>
  <c r="K15" i="33" s="1"/>
  <c r="L15" i="33" s="1"/>
  <c r="M15" i="33" s="1"/>
  <c r="N15" i="33" s="1"/>
  <c r="O15" i="33" s="1"/>
  <c r="Q15" i="33" s="1"/>
  <c r="R15" i="33" s="1"/>
  <c r="S15" i="33" s="1"/>
  <c r="T15" i="33" s="1"/>
  <c r="X15" i="33" s="1"/>
  <c r="Y15" i="33" s="1"/>
  <c r="Z15" i="33" s="1"/>
  <c r="AA15" i="33" s="1"/>
  <c r="AB15" i="33" s="1"/>
  <c r="AC15" i="33" s="1"/>
  <c r="AE15" i="33" s="1"/>
  <c r="AF15" i="33" s="1"/>
  <c r="AG15" i="33" s="1"/>
  <c r="AI15" i="33" s="1"/>
  <c r="CE19" i="33"/>
  <c r="CN19" i="33"/>
  <c r="AB23" i="33"/>
  <c r="AB25" i="33" s="1"/>
  <c r="AI26" i="33"/>
  <c r="AN27" i="33"/>
  <c r="AO27" i="33" s="1"/>
  <c r="CD28" i="33"/>
  <c r="CE28" i="33" s="1"/>
  <c r="CF28" i="33" s="1"/>
  <c r="CG28" i="33" s="1"/>
  <c r="D7" i="33"/>
  <c r="M7" i="33"/>
  <c r="Y7" i="33"/>
  <c r="AV7" i="33"/>
  <c r="BF7" i="33"/>
  <c r="BO7" i="33"/>
  <c r="CA7" i="33"/>
  <c r="CK7" i="33"/>
  <c r="AN10" i="33"/>
  <c r="AO10" i="33" s="1"/>
  <c r="AQ10" i="33" s="1"/>
  <c r="AR10" i="33" s="1"/>
  <c r="AS10" i="33" s="1"/>
  <c r="AT10" i="33" s="1"/>
  <c r="AU10" i="33" s="1"/>
  <c r="AV10" i="33" s="1"/>
  <c r="AX10" i="33" s="1"/>
  <c r="AY10" i="33" s="1"/>
  <c r="AZ10" i="33" s="1"/>
  <c r="BA10" i="33" s="1"/>
  <c r="BB10" i="33" s="1"/>
  <c r="BC10" i="33" s="1"/>
  <c r="BE10" i="33" s="1"/>
  <c r="BF10" i="33" s="1"/>
  <c r="BG10" i="33" s="1"/>
  <c r="BH10" i="33" s="1"/>
  <c r="BI10" i="33" s="1"/>
  <c r="BJ10" i="33" s="1"/>
  <c r="BL10" i="33" s="1"/>
  <c r="BM10" i="33" s="1"/>
  <c r="BN10" i="33" s="1"/>
  <c r="BO10" i="33" s="1"/>
  <c r="BP10" i="33" s="1"/>
  <c r="BR11" i="33"/>
  <c r="DA12" i="33"/>
  <c r="AQ19" i="33"/>
  <c r="AZ19" i="33"/>
  <c r="BI19" i="33"/>
  <c r="CF19" i="33"/>
  <c r="CO19" i="33"/>
  <c r="E21" i="33"/>
  <c r="F21" i="33" s="1"/>
  <c r="G21" i="33" s="1"/>
  <c r="H21" i="33" s="1"/>
  <c r="J21" i="33" s="1"/>
  <c r="K21" i="33" s="1"/>
  <c r="L21" i="33" s="1"/>
  <c r="M21" i="33" s="1"/>
  <c r="N21" i="33" s="1"/>
  <c r="O21" i="33" s="1"/>
  <c r="Q21" i="33" s="1"/>
  <c r="R21" i="33" s="1"/>
  <c r="S21" i="33" s="1"/>
  <c r="T21" i="33" s="1"/>
  <c r="X21" i="33" s="1"/>
  <c r="Y21" i="33" s="1"/>
  <c r="Z21" i="33" s="1"/>
  <c r="AA21" i="33" s="1"/>
  <c r="AB21" i="33" s="1"/>
  <c r="AC21" i="33" s="1"/>
  <c r="AE21" i="33" s="1"/>
  <c r="AF21" i="33" s="1"/>
  <c r="AG21" i="33" s="1"/>
  <c r="AI21" i="33" s="1"/>
  <c r="AQ22" i="33"/>
  <c r="AR22" i="33" s="1"/>
  <c r="AS22" i="33" s="1"/>
  <c r="AT22" i="33" s="1"/>
  <c r="AU22" i="33" s="1"/>
  <c r="AV22" i="33" s="1"/>
  <c r="AX22" i="33" s="1"/>
  <c r="AY22" i="33" s="1"/>
  <c r="AZ22" i="33" s="1"/>
  <c r="BA22" i="33" s="1"/>
  <c r="BB22" i="33" s="1"/>
  <c r="BC22" i="33" s="1"/>
  <c r="BE22" i="33" s="1"/>
  <c r="BF22" i="33" s="1"/>
  <c r="BG22" i="33" s="1"/>
  <c r="BH22" i="33" s="1"/>
  <c r="BI22" i="33" s="1"/>
  <c r="BJ22" i="33" s="1"/>
  <c r="BL22" i="33" s="1"/>
  <c r="BM22" i="33" s="1"/>
  <c r="BN22" i="33" s="1"/>
  <c r="BO22" i="33" s="1"/>
  <c r="BP22" i="33" s="1"/>
  <c r="CE22" i="33"/>
  <c r="CF22" i="33" s="1"/>
  <c r="CG22" i="33" s="1"/>
  <c r="AC23" i="33"/>
  <c r="AC25" i="33" s="1"/>
  <c r="BW23" i="33"/>
  <c r="BW27" i="33" s="1"/>
  <c r="BX27" i="33" s="1"/>
  <c r="BY27" i="33" s="1"/>
  <c r="BZ27" i="33" s="1"/>
  <c r="CA27" i="33" s="1"/>
  <c r="CB27" i="33" s="1"/>
  <c r="CD27" i="33" s="1"/>
  <c r="CE27" i="33" s="1"/>
  <c r="BR26" i="33"/>
  <c r="S25" i="33"/>
  <c r="AE25" i="33"/>
  <c r="AS25" i="33"/>
  <c r="BB25" i="33"/>
  <c r="BX25" i="33"/>
  <c r="CG25" i="33"/>
  <c r="DA5" i="33"/>
  <c r="E7" i="33"/>
  <c r="N7" i="33"/>
  <c r="Z7" i="33"/>
  <c r="AN7" i="33"/>
  <c r="AX7" i="33"/>
  <c r="BG7" i="33"/>
  <c r="BP7" i="33"/>
  <c r="CB7" i="33"/>
  <c r="CL7" i="33"/>
  <c r="D9" i="33"/>
  <c r="E9" i="33" s="1"/>
  <c r="F9" i="33" s="1"/>
  <c r="G9" i="33" s="1"/>
  <c r="H9" i="33" s="1"/>
  <c r="J9" i="33" s="1"/>
  <c r="K9" i="33" s="1"/>
  <c r="L9" i="33" s="1"/>
  <c r="M9" i="33" s="1"/>
  <c r="N9" i="33" s="1"/>
  <c r="O9" i="33" s="1"/>
  <c r="Q9" i="33" s="1"/>
  <c r="R9" i="33" s="1"/>
  <c r="S9" i="33" s="1"/>
  <c r="T9" i="33" s="1"/>
  <c r="X9" i="33" s="1"/>
  <c r="Y9" i="33" s="1"/>
  <c r="Z9" i="33" s="1"/>
  <c r="AA9" i="33" s="1"/>
  <c r="AB9" i="33" s="1"/>
  <c r="AC9" i="33" s="1"/>
  <c r="AE9" i="33" s="1"/>
  <c r="AF9" i="33" s="1"/>
  <c r="AG9" i="33" s="1"/>
  <c r="AI9" i="33" s="1"/>
  <c r="CD10" i="33"/>
  <c r="CE10" i="33" s="1"/>
  <c r="CF10" i="33" s="1"/>
  <c r="CG10" i="33" s="1"/>
  <c r="G19" i="33"/>
  <c r="Q19" i="33"/>
  <c r="AB19" i="33"/>
  <c r="AR19" i="33"/>
  <c r="BA19" i="33"/>
  <c r="BJ19" i="33"/>
  <c r="AI18" i="33"/>
  <c r="AQ23" i="33"/>
  <c r="AQ25" i="33" s="1"/>
  <c r="CE23" i="33"/>
  <c r="CE25" i="33" s="1"/>
  <c r="BW28" i="33"/>
  <c r="BX28" i="33" s="1"/>
  <c r="BY28" i="33" s="1"/>
  <c r="K25" i="33"/>
  <c r="AF25" i="33"/>
  <c r="AT25" i="33"/>
  <c r="BC25" i="33"/>
  <c r="BM25" i="33"/>
  <c r="BY25" i="33"/>
  <c r="CH25" i="33"/>
  <c r="AI24" i="33"/>
  <c r="AI6" i="33"/>
  <c r="F7" i="33"/>
  <c r="O7" i="33"/>
  <c r="AA7" i="33"/>
  <c r="AO7" i="33"/>
  <c r="AY7" i="33"/>
  <c r="BH7" i="33"/>
  <c r="BQ7" i="33"/>
  <c r="CD7" i="33"/>
  <c r="CM7" i="33"/>
  <c r="AN9" i="33"/>
  <c r="AO9" i="33" s="1"/>
  <c r="AQ9" i="33" s="1"/>
  <c r="AR9" i="33" s="1"/>
  <c r="AS9" i="33" s="1"/>
  <c r="AT9" i="33" s="1"/>
  <c r="AU9" i="33" s="1"/>
  <c r="AV9" i="33" s="1"/>
  <c r="AX9" i="33" s="1"/>
  <c r="AY9" i="33" s="1"/>
  <c r="AZ9" i="33" s="1"/>
  <c r="BA9" i="33" s="1"/>
  <c r="BB9" i="33" s="1"/>
  <c r="BC9" i="33" s="1"/>
  <c r="BE9" i="33" s="1"/>
  <c r="BF9" i="33" s="1"/>
  <c r="BG9" i="33" s="1"/>
  <c r="BH9" i="33" s="1"/>
  <c r="BI9" i="33" s="1"/>
  <c r="BJ9" i="33" s="1"/>
  <c r="BL9" i="33" s="1"/>
  <c r="BM9" i="33" s="1"/>
  <c r="BN9" i="33" s="1"/>
  <c r="BO9" i="33" s="1"/>
  <c r="BP9" i="33" s="1"/>
  <c r="DA11" i="33"/>
  <c r="BZ16" i="33"/>
  <c r="CB16" i="33" s="1"/>
  <c r="H19" i="33"/>
  <c r="R19" i="33"/>
  <c r="AC19" i="33"/>
  <c r="AR23" i="33"/>
  <c r="AR25" i="33" s="1"/>
  <c r="CF23" i="33"/>
  <c r="CF25" i="33" s="1"/>
  <c r="DA26" i="33"/>
  <c r="G7" i="33"/>
  <c r="AZ7" i="33"/>
  <c r="CN7" i="33"/>
  <c r="BW10" i="33"/>
  <c r="BX10" i="33" s="1"/>
  <c r="BY10" i="33" s="1"/>
  <c r="BW13" i="33"/>
  <c r="D28" i="33"/>
  <c r="E28" i="33" s="1"/>
  <c r="F28" i="33" s="1"/>
  <c r="G28" i="33" s="1"/>
  <c r="H28" i="33" s="1"/>
  <c r="J28" i="33" s="1"/>
  <c r="K28" i="33" s="1"/>
  <c r="L28" i="33" s="1"/>
  <c r="M28" i="33" s="1"/>
  <c r="N28" i="33" s="1"/>
  <c r="O28" i="33" s="1"/>
  <c r="Q28" i="33" s="1"/>
  <c r="R28" i="33" s="1"/>
  <c r="S28" i="33" s="1"/>
  <c r="T28" i="33" s="1"/>
  <c r="X28" i="33" s="1"/>
  <c r="Y28" i="33" s="1"/>
  <c r="Z28" i="33" s="1"/>
  <c r="AA28" i="33" s="1"/>
  <c r="AB28" i="33" s="1"/>
  <c r="AC28" i="33" s="1"/>
  <c r="AE28" i="33" s="1"/>
  <c r="AF28" i="33" s="1"/>
  <c r="AG28" i="33" s="1"/>
  <c r="AI28" i="33" s="1"/>
  <c r="AI5" i="33"/>
  <c r="H7" i="33"/>
  <c r="BA7" i="33"/>
  <c r="CO7" i="33"/>
  <c r="AO16" i="33"/>
  <c r="AQ16" i="33" s="1"/>
  <c r="AR16" i="33" s="1"/>
  <c r="AS16" i="33" s="1"/>
  <c r="AT16" i="33" s="1"/>
  <c r="AU16" i="33" s="1"/>
  <c r="AV16" i="33" s="1"/>
  <c r="AX16" i="33" s="1"/>
  <c r="AY16" i="33" s="1"/>
  <c r="AZ16" i="33" s="1"/>
  <c r="BA16" i="33" s="1"/>
  <c r="BB16" i="33" s="1"/>
  <c r="BC16" i="33" s="1"/>
  <c r="BE16" i="33" s="1"/>
  <c r="BF16" i="33" s="1"/>
  <c r="BG16" i="33" s="1"/>
  <c r="BH16" i="33" s="1"/>
  <c r="BI16" i="33" s="1"/>
  <c r="BJ16" i="33" s="1"/>
  <c r="BL16" i="33" s="1"/>
  <c r="BM16" i="33" s="1"/>
  <c r="BN16" i="33" s="1"/>
  <c r="BO16" i="33" s="1"/>
  <c r="BP16" i="33" s="1"/>
  <c r="CI16" i="33"/>
  <c r="BW22" i="33"/>
  <c r="BX22" i="33" s="1"/>
  <c r="BY22" i="33" s="1"/>
  <c r="DA18" i="33"/>
  <c r="AI17" i="33"/>
  <c r="D22" i="33"/>
  <c r="E22" i="33" s="1"/>
  <c r="F22" i="33" s="1"/>
  <c r="G22" i="33" s="1"/>
  <c r="H22" i="33" s="1"/>
  <c r="J22" i="33" s="1"/>
  <c r="K22" i="33" s="1"/>
  <c r="L22" i="33" s="1"/>
  <c r="M22" i="33" s="1"/>
  <c r="N22" i="33" s="1"/>
  <c r="O22" i="33" s="1"/>
  <c r="Q22" i="33" s="1"/>
  <c r="R22" i="33" s="1"/>
  <c r="S22" i="33" s="1"/>
  <c r="T22" i="33" s="1"/>
  <c r="X22" i="33" s="1"/>
  <c r="Y22" i="33" s="1"/>
  <c r="Z22" i="33" s="1"/>
  <c r="AA22" i="33" s="1"/>
  <c r="AB22" i="33" s="1"/>
  <c r="AC22" i="33" s="1"/>
  <c r="AE22" i="33" s="1"/>
  <c r="AF22" i="33" s="1"/>
  <c r="AG22" i="33" s="1"/>
  <c r="AI22" i="33" s="1"/>
  <c r="D27" i="33"/>
  <c r="E27" i="33" s="1"/>
  <c r="F27" i="33" s="1"/>
  <c r="G27" i="33" s="1"/>
  <c r="H27" i="33" s="1"/>
  <c r="DA17" i="33"/>
  <c r="BW19" i="33"/>
  <c r="CL53" i="32"/>
  <c r="BW49" i="32"/>
  <c r="BW53" i="32" s="1"/>
  <c r="BX53" i="32" s="1"/>
  <c r="CN50" i="32"/>
  <c r="CD32" i="32"/>
  <c r="CA50" i="32"/>
  <c r="CB50" i="32"/>
  <c r="BL49" i="32"/>
  <c r="BJ49" i="32"/>
  <c r="AX44" i="32"/>
  <c r="AR49" i="32"/>
  <c r="AQ47" i="32"/>
  <c r="AR47" i="32" s="1"/>
  <c r="AS47" i="32" s="1"/>
  <c r="AT47" i="32" s="1"/>
  <c r="AU47" i="32" s="1"/>
  <c r="AV47" i="32" s="1"/>
  <c r="AX47" i="32" s="1"/>
  <c r="AY47" i="32" s="1"/>
  <c r="AZ47" i="32" s="1"/>
  <c r="BA47" i="32" s="1"/>
  <c r="BB47" i="32" s="1"/>
  <c r="BC47" i="32" s="1"/>
  <c r="BE47" i="32" s="1"/>
  <c r="BF47" i="32" s="1"/>
  <c r="BG47" i="32" s="1"/>
  <c r="BH47" i="32" s="1"/>
  <c r="BI47" i="32" s="1"/>
  <c r="BJ47" i="32" s="1"/>
  <c r="BL47" i="32" s="1"/>
  <c r="BM47" i="32" s="1"/>
  <c r="BN47" i="32" s="1"/>
  <c r="BO47" i="32" s="1"/>
  <c r="BP47" i="32" s="1"/>
  <c r="BR47" i="32" s="1"/>
  <c r="BP50" i="32"/>
  <c r="BL38" i="32"/>
  <c r="BE49" i="32"/>
  <c r="BG50" i="32"/>
  <c r="BI50" i="32"/>
  <c r="AV50" i="32"/>
  <c r="AQ49" i="32"/>
  <c r="AQ50" i="32" s="1"/>
  <c r="AN49" i="32"/>
  <c r="AN53" i="32" s="1"/>
  <c r="BF50" i="32"/>
  <c r="AN32" i="32"/>
  <c r="AC49" i="32"/>
  <c r="Q50" i="32"/>
  <c r="R44" i="32"/>
  <c r="O50" i="32"/>
  <c r="O47" i="32"/>
  <c r="Q47" i="32" s="1"/>
  <c r="R47" i="32" s="1"/>
  <c r="S47" i="32" s="1"/>
  <c r="T47" i="32" s="1"/>
  <c r="X47" i="32" s="1"/>
  <c r="Y47" i="32" s="1"/>
  <c r="Z47" i="32" s="1"/>
  <c r="AA47" i="32" s="1"/>
  <c r="AB47" i="32" s="1"/>
  <c r="AC47" i="32" s="1"/>
  <c r="AE47" i="32" s="1"/>
  <c r="AF47" i="32" s="1"/>
  <c r="AG47" i="32" s="1"/>
  <c r="AI47" i="32" s="1"/>
  <c r="AA50" i="32"/>
  <c r="Y50" i="32"/>
  <c r="G50" i="32"/>
  <c r="F50" i="32"/>
  <c r="CO25" i="32"/>
  <c r="CM25" i="32"/>
  <c r="CE19" i="32"/>
  <c r="CD19" i="32"/>
  <c r="CA25" i="32"/>
  <c r="BG19" i="32"/>
  <c r="BG25" i="32"/>
  <c r="AY19" i="32"/>
  <c r="AX22" i="32"/>
  <c r="AY22" i="32" s="1"/>
  <c r="AZ22" i="32" s="1"/>
  <c r="BA22" i="32" s="1"/>
  <c r="BB22" i="32" s="1"/>
  <c r="BC22" i="32" s="1"/>
  <c r="BE22" i="32" s="1"/>
  <c r="BF22" i="32" s="1"/>
  <c r="BG22" i="32" s="1"/>
  <c r="BH22" i="32" s="1"/>
  <c r="BI22" i="32" s="1"/>
  <c r="BJ22" i="32" s="1"/>
  <c r="BL22" i="32" s="1"/>
  <c r="BM22" i="32" s="1"/>
  <c r="BN22" i="32" s="1"/>
  <c r="BO22" i="32" s="1"/>
  <c r="BP22" i="32" s="1"/>
  <c r="BR22" i="32" s="1"/>
  <c r="AU25" i="32"/>
  <c r="X24" i="32"/>
  <c r="E22" i="32"/>
  <c r="F22" i="32" s="1"/>
  <c r="G22" i="32" s="1"/>
  <c r="H22" i="32" s="1"/>
  <c r="J22" i="32" s="1"/>
  <c r="K22" i="32" s="1"/>
  <c r="L22" i="32" s="1"/>
  <c r="M22" i="32" s="1"/>
  <c r="N22" i="32" s="1"/>
  <c r="O22" i="32" s="1"/>
  <c r="Q22" i="32" s="1"/>
  <c r="R22" i="32" s="1"/>
  <c r="S22" i="32" s="1"/>
  <c r="T22" i="32" s="1"/>
  <c r="X22" i="32" s="1"/>
  <c r="Y22" i="32" s="1"/>
  <c r="Z22" i="32" s="1"/>
  <c r="AA22" i="32" s="1"/>
  <c r="AB22" i="32" s="1"/>
  <c r="AC22" i="32" s="1"/>
  <c r="AE22" i="32" s="1"/>
  <c r="AF22" i="32" s="1"/>
  <c r="AG22" i="32" s="1"/>
  <c r="AI22" i="32" s="1"/>
  <c r="H25" i="32"/>
  <c r="CD24" i="32"/>
  <c r="CI25" i="32"/>
  <c r="CB25" i="32"/>
  <c r="BM24" i="32"/>
  <c r="BM25" i="32" s="1"/>
  <c r="BE13" i="32"/>
  <c r="BJ25" i="32"/>
  <c r="AX24" i="32"/>
  <c r="AR24" i="32"/>
  <c r="AQ13" i="32"/>
  <c r="AO24" i="32"/>
  <c r="AO25" i="32" s="1"/>
  <c r="X16" i="32"/>
  <c r="Y16" i="32" s="1"/>
  <c r="Z16" i="32" s="1"/>
  <c r="AA16" i="32" s="1"/>
  <c r="AB16" i="32" s="1"/>
  <c r="AC16" i="32" s="1"/>
  <c r="AE16" i="32" s="1"/>
  <c r="AF16" i="32" s="1"/>
  <c r="AG16" i="32" s="1"/>
  <c r="AI16" i="32" s="1"/>
  <c r="G24" i="32"/>
  <c r="E24" i="32"/>
  <c r="D24" i="32"/>
  <c r="D25" i="32" s="1"/>
  <c r="CK25" i="32"/>
  <c r="CL25" i="32"/>
  <c r="CD25" i="32"/>
  <c r="CF25" i="32"/>
  <c r="BZ25" i="32"/>
  <c r="BN25" i="32"/>
  <c r="BO25" i="32"/>
  <c r="BP25" i="32"/>
  <c r="BQ25" i="32"/>
  <c r="BF25" i="32"/>
  <c r="BH25" i="32"/>
  <c r="AY25" i="32"/>
  <c r="AG25" i="32"/>
  <c r="X25" i="32"/>
  <c r="Z25" i="32"/>
  <c r="M25" i="32"/>
  <c r="E25" i="32"/>
  <c r="F25" i="32"/>
  <c r="CB15" i="32"/>
  <c r="CD15" i="32" s="1"/>
  <c r="CE15" i="32" s="1"/>
  <c r="CF15" i="32" s="1"/>
  <c r="CG15" i="32" s="1"/>
  <c r="CH15" i="32" s="1"/>
  <c r="CI15" i="32" s="1"/>
  <c r="CK15" i="32" s="1"/>
  <c r="CL15" i="32" s="1"/>
  <c r="CM15" i="32" s="1"/>
  <c r="CN15" i="32" s="1"/>
  <c r="CO15" i="32" s="1"/>
  <c r="DA15" i="32" s="1"/>
  <c r="CD46" i="32"/>
  <c r="CE46" i="32" s="1"/>
  <c r="CF46" i="32" s="1"/>
  <c r="CG46" i="32" s="1"/>
  <c r="CH46" i="32" s="1"/>
  <c r="CI46" i="32" s="1"/>
  <c r="CK46" i="32" s="1"/>
  <c r="CL46" i="32" s="1"/>
  <c r="CM46" i="32" s="1"/>
  <c r="CN46" i="32" s="1"/>
  <c r="CO46" i="32" s="1"/>
  <c r="CD48" i="32"/>
  <c r="J40" i="32"/>
  <c r="K40" i="32" s="1"/>
  <c r="L40" i="32" s="1"/>
  <c r="M40" i="32" s="1"/>
  <c r="N40" i="32" s="1"/>
  <c r="O40" i="32" s="1"/>
  <c r="Q40" i="32" s="1"/>
  <c r="R40" i="32" s="1"/>
  <c r="S40" i="32" s="1"/>
  <c r="T40" i="32" s="1"/>
  <c r="X40" i="32" s="1"/>
  <c r="Y40" i="32" s="1"/>
  <c r="Z40" i="32" s="1"/>
  <c r="AA40" i="32" s="1"/>
  <c r="AB40" i="32" s="1"/>
  <c r="AC40" i="32" s="1"/>
  <c r="AE40" i="32" s="1"/>
  <c r="AF40" i="32" s="1"/>
  <c r="AG40" i="32" s="1"/>
  <c r="AI40" i="32" s="1"/>
  <c r="AG50" i="32"/>
  <c r="BE48" i="32"/>
  <c r="AX48" i="32"/>
  <c r="AT48" i="32"/>
  <c r="AO48" i="32"/>
  <c r="BR36" i="32"/>
  <c r="BN50" i="32"/>
  <c r="BR30" i="32"/>
  <c r="BM23" i="32"/>
  <c r="AX23" i="32"/>
  <c r="BL23" i="32"/>
  <c r="BE23" i="32"/>
  <c r="BE25" i="32" s="1"/>
  <c r="AX13" i="32"/>
  <c r="BL7" i="32"/>
  <c r="AQ10" i="32"/>
  <c r="AR10" i="32" s="1"/>
  <c r="AS10" i="32" s="1"/>
  <c r="AT10" i="32" s="1"/>
  <c r="AU10" i="32" s="1"/>
  <c r="AV10" i="32" s="1"/>
  <c r="AX10" i="32" s="1"/>
  <c r="AY10" i="32" s="1"/>
  <c r="AZ10" i="32" s="1"/>
  <c r="BA10" i="32" s="1"/>
  <c r="BB10" i="32" s="1"/>
  <c r="BC10" i="32" s="1"/>
  <c r="BE10" i="32" s="1"/>
  <c r="BF10" i="32" s="1"/>
  <c r="BG10" i="32" s="1"/>
  <c r="BH10" i="32" s="1"/>
  <c r="BI10" i="32" s="1"/>
  <c r="BJ10" i="32" s="1"/>
  <c r="BL10" i="32" s="1"/>
  <c r="BM10" i="32" s="1"/>
  <c r="BN10" i="32" s="1"/>
  <c r="BO10" i="32" s="1"/>
  <c r="BP10" i="32" s="1"/>
  <c r="BQ10" i="32" s="1"/>
  <c r="AQ7" i="32"/>
  <c r="AN23" i="32"/>
  <c r="AN25" i="32" s="1"/>
  <c r="AN15" i="32"/>
  <c r="AO15" i="32" s="1"/>
  <c r="AQ15" i="32" s="1"/>
  <c r="AR15" i="32" s="1"/>
  <c r="AS15" i="32" s="1"/>
  <c r="AT15" i="32" s="1"/>
  <c r="AU15" i="32" s="1"/>
  <c r="AV15" i="32" s="1"/>
  <c r="AX15" i="32" s="1"/>
  <c r="AY15" i="32" s="1"/>
  <c r="AZ15" i="32" s="1"/>
  <c r="BA15" i="32" s="1"/>
  <c r="BB15" i="32" s="1"/>
  <c r="BC15" i="32" s="1"/>
  <c r="BE15" i="32" s="1"/>
  <c r="BF15" i="32" s="1"/>
  <c r="BG15" i="32" s="1"/>
  <c r="BH15" i="32" s="1"/>
  <c r="BI15" i="32" s="1"/>
  <c r="BJ15" i="32" s="1"/>
  <c r="BL15" i="32" s="1"/>
  <c r="BM15" i="32" s="1"/>
  <c r="BN15" i="32" s="1"/>
  <c r="BO15" i="32" s="1"/>
  <c r="BP15" i="32" s="1"/>
  <c r="BR15" i="32" s="1"/>
  <c r="AN13" i="32"/>
  <c r="AI17" i="32"/>
  <c r="O21" i="32"/>
  <c r="Q21" i="32" s="1"/>
  <c r="R21" i="32" s="1"/>
  <c r="S21" i="32" s="1"/>
  <c r="T21" i="32" s="1"/>
  <c r="X21" i="32" s="1"/>
  <c r="Y21" i="32" s="1"/>
  <c r="Z21" i="32" s="1"/>
  <c r="AA21" i="32" s="1"/>
  <c r="AB21" i="32" s="1"/>
  <c r="AC21" i="32" s="1"/>
  <c r="AE21" i="32" s="1"/>
  <c r="AF21" i="32" s="1"/>
  <c r="AG21" i="32" s="1"/>
  <c r="AI21" i="32" s="1"/>
  <c r="Y23" i="32"/>
  <c r="Y25" i="32" s="1"/>
  <c r="AA23" i="32"/>
  <c r="AA25" i="32" s="1"/>
  <c r="O23" i="32"/>
  <c r="O25" i="32" s="1"/>
  <c r="E15" i="32"/>
  <c r="F15" i="32" s="1"/>
  <c r="G15" i="32" s="1"/>
  <c r="H15" i="32" s="1"/>
  <c r="J15" i="32" s="1"/>
  <c r="K15" i="32" s="1"/>
  <c r="L15" i="32" s="1"/>
  <c r="M15" i="32" s="1"/>
  <c r="N15" i="32" s="1"/>
  <c r="O15" i="32" s="1"/>
  <c r="Q15" i="32" s="1"/>
  <c r="R15" i="32" s="1"/>
  <c r="S15" i="32" s="1"/>
  <c r="T15" i="32" s="1"/>
  <c r="X15" i="32" s="1"/>
  <c r="Y15" i="32" s="1"/>
  <c r="Z15" i="32" s="1"/>
  <c r="AA15" i="32" s="1"/>
  <c r="AB15" i="32" s="1"/>
  <c r="AC15" i="32" s="1"/>
  <c r="AE15" i="32" s="1"/>
  <c r="AF15" i="32" s="1"/>
  <c r="AG15" i="32" s="1"/>
  <c r="AI15" i="32" s="1"/>
  <c r="BW25" i="32"/>
  <c r="BW27" i="32"/>
  <c r="BX27" i="32" s="1"/>
  <c r="BY27" i="32" s="1"/>
  <c r="BZ27" i="32" s="1"/>
  <c r="CA27" i="32" s="1"/>
  <c r="CB27" i="32" s="1"/>
  <c r="CD27" i="32" s="1"/>
  <c r="BR11" i="32"/>
  <c r="DA12" i="32"/>
  <c r="R23" i="32"/>
  <c r="R25" i="32" s="1"/>
  <c r="DA5" i="32"/>
  <c r="E7" i="32"/>
  <c r="N7" i="32"/>
  <c r="Z7" i="32"/>
  <c r="AN7" i="32"/>
  <c r="AX7" i="32"/>
  <c r="BG7" i="32"/>
  <c r="BP7" i="32"/>
  <c r="CB7" i="32"/>
  <c r="CL7" i="32"/>
  <c r="D9" i="32"/>
  <c r="E9" i="32" s="1"/>
  <c r="F9" i="32" s="1"/>
  <c r="G9" i="32" s="1"/>
  <c r="H9" i="32" s="1"/>
  <c r="J9" i="32" s="1"/>
  <c r="K9" i="32" s="1"/>
  <c r="L9" i="32" s="1"/>
  <c r="M9" i="32" s="1"/>
  <c r="N9" i="32" s="1"/>
  <c r="O9" i="32" s="1"/>
  <c r="Q9" i="32" s="1"/>
  <c r="R9" i="32" s="1"/>
  <c r="S9" i="32" s="1"/>
  <c r="T9" i="32" s="1"/>
  <c r="X9" i="32" s="1"/>
  <c r="Y9" i="32" s="1"/>
  <c r="Z9" i="32" s="1"/>
  <c r="AA9" i="32" s="1"/>
  <c r="AB9" i="32" s="1"/>
  <c r="AC9" i="32" s="1"/>
  <c r="AE9" i="32" s="1"/>
  <c r="AF9" i="32" s="1"/>
  <c r="AG9" i="32" s="1"/>
  <c r="AI9" i="32" s="1"/>
  <c r="CD10" i="32"/>
  <c r="CE10" i="32" s="1"/>
  <c r="CF10" i="32" s="1"/>
  <c r="CG10" i="32" s="1"/>
  <c r="D13" i="32"/>
  <c r="BW22" i="32"/>
  <c r="BX22" i="32" s="1"/>
  <c r="BY22" i="32" s="1"/>
  <c r="DA18" i="32"/>
  <c r="AC23" i="32"/>
  <c r="AC25" i="32" s="1"/>
  <c r="K25" i="32"/>
  <c r="T25" i="32"/>
  <c r="AF25" i="32"/>
  <c r="AT25" i="32"/>
  <c r="BC25" i="32"/>
  <c r="BY25" i="32"/>
  <c r="CH25" i="32"/>
  <c r="AI6" i="32"/>
  <c r="F7" i="32"/>
  <c r="O7" i="32"/>
  <c r="AA7" i="32"/>
  <c r="AO7" i="32"/>
  <c r="AY7" i="32"/>
  <c r="BH7" i="32"/>
  <c r="BQ7" i="32"/>
  <c r="CD7" i="32"/>
  <c r="CM7" i="32"/>
  <c r="AN9" i="32"/>
  <c r="AO9" i="32" s="1"/>
  <c r="AQ9" i="32" s="1"/>
  <c r="AR9" i="32" s="1"/>
  <c r="AS9" i="32" s="1"/>
  <c r="AT9" i="32" s="1"/>
  <c r="AU9" i="32" s="1"/>
  <c r="AV9" i="32" s="1"/>
  <c r="AX9" i="32" s="1"/>
  <c r="AY9" i="32" s="1"/>
  <c r="AZ9" i="32" s="1"/>
  <c r="BA9" i="32" s="1"/>
  <c r="BB9" i="32" s="1"/>
  <c r="BC9" i="32" s="1"/>
  <c r="BE9" i="32" s="1"/>
  <c r="BF9" i="32" s="1"/>
  <c r="BG9" i="32" s="1"/>
  <c r="BH9" i="32" s="1"/>
  <c r="BI9" i="32" s="1"/>
  <c r="BJ9" i="32" s="1"/>
  <c r="BL9" i="32" s="1"/>
  <c r="BM9" i="32" s="1"/>
  <c r="BN9" i="32" s="1"/>
  <c r="BO9" i="32" s="1"/>
  <c r="BP9" i="32" s="1"/>
  <c r="DA11" i="32"/>
  <c r="AR23" i="32"/>
  <c r="BW10" i="32"/>
  <c r="BX10" i="32" s="1"/>
  <c r="BY10" i="32" s="1"/>
  <c r="AI12" i="32"/>
  <c r="BW13" i="32"/>
  <c r="BA23" i="32"/>
  <c r="BA25" i="32" s="1"/>
  <c r="AI5" i="32"/>
  <c r="H7" i="32"/>
  <c r="BJ7" i="32"/>
  <c r="BW7" i="32"/>
  <c r="CF7" i="32"/>
  <c r="CO7" i="32"/>
  <c r="AO16" i="32"/>
  <c r="AQ16" i="32" s="1"/>
  <c r="AR16" i="32" s="1"/>
  <c r="AS16" i="32" s="1"/>
  <c r="AT16" i="32" s="1"/>
  <c r="AU16" i="32" s="1"/>
  <c r="AV16" i="32" s="1"/>
  <c r="AX16" i="32" s="1"/>
  <c r="AY16" i="32" s="1"/>
  <c r="AZ16" i="32" s="1"/>
  <c r="BA16" i="32" s="1"/>
  <c r="BB16" i="32" s="1"/>
  <c r="BC16" i="32" s="1"/>
  <c r="BE16" i="32" s="1"/>
  <c r="BF16" i="32" s="1"/>
  <c r="BG16" i="32" s="1"/>
  <c r="BH16" i="32" s="1"/>
  <c r="BI16" i="32" s="1"/>
  <c r="BJ16" i="32" s="1"/>
  <c r="BL16" i="32" s="1"/>
  <c r="BM16" i="32" s="1"/>
  <c r="BN16" i="32" s="1"/>
  <c r="BO16" i="32" s="1"/>
  <c r="BP16" i="32" s="1"/>
  <c r="CD21" i="32"/>
  <c r="CE21" i="32" s="1"/>
  <c r="CF21" i="32" s="1"/>
  <c r="CG21" i="32" s="1"/>
  <c r="CH21" i="32" s="1"/>
  <c r="CI21" i="32" s="1"/>
  <c r="CK21" i="32" s="1"/>
  <c r="CL21" i="32" s="1"/>
  <c r="CM21" i="32" s="1"/>
  <c r="CN21" i="32" s="1"/>
  <c r="CO21" i="32" s="1"/>
  <c r="DA21" i="32" s="1"/>
  <c r="CH47" i="32"/>
  <c r="CI47" i="32"/>
  <c r="BR6" i="32"/>
  <c r="BW9" i="32"/>
  <c r="BX9" i="32" s="1"/>
  <c r="BY9" i="32" s="1"/>
  <c r="BZ9" i="32" s="1"/>
  <c r="CA9" i="32" s="1"/>
  <c r="CB9" i="32" s="1"/>
  <c r="CD9" i="32" s="1"/>
  <c r="CE9" i="32" s="1"/>
  <c r="CF9" i="32" s="1"/>
  <c r="CG9" i="32" s="1"/>
  <c r="CH9" i="32" s="1"/>
  <c r="CI9" i="32" s="1"/>
  <c r="CK9" i="32" s="1"/>
  <c r="CL9" i="32" s="1"/>
  <c r="CM9" i="32" s="1"/>
  <c r="CN9" i="32" s="1"/>
  <c r="CO9" i="32" s="1"/>
  <c r="DA9" i="32" s="1"/>
  <c r="AI11" i="32"/>
  <c r="CG16" i="32"/>
  <c r="CI22" i="32"/>
  <c r="CH22" i="32"/>
  <c r="K7" i="32"/>
  <c r="T7" i="32"/>
  <c r="AF7" i="32"/>
  <c r="AT7" i="32"/>
  <c r="BC7" i="32"/>
  <c r="BM7" i="32"/>
  <c r="BY7" i="32"/>
  <c r="CH7" i="32"/>
  <c r="BR12" i="32"/>
  <c r="G23" i="32"/>
  <c r="G25" i="32" s="1"/>
  <c r="Q23" i="32"/>
  <c r="Q25" i="32" s="1"/>
  <c r="AB23" i="32"/>
  <c r="AB25" i="32" s="1"/>
  <c r="AQ23" i="32"/>
  <c r="AQ25" i="32" s="1"/>
  <c r="AZ23" i="32"/>
  <c r="AZ25" i="32" s="1"/>
  <c r="BI23" i="32"/>
  <c r="BI25" i="32" s="1"/>
  <c r="BR5" i="32"/>
  <c r="CE23" i="32"/>
  <c r="CE25" i="32" s="1"/>
  <c r="CN23" i="32"/>
  <c r="CN25" i="32" s="1"/>
  <c r="J24" i="32"/>
  <c r="J25" i="32" s="1"/>
  <c r="S24" i="32"/>
  <c r="S25" i="32" s="1"/>
  <c r="AE24" i="32"/>
  <c r="AE25" i="32" s="1"/>
  <c r="AS24" i="32"/>
  <c r="AS25" i="32" s="1"/>
  <c r="BB24" i="32"/>
  <c r="BB25" i="32" s="1"/>
  <c r="BL24" i="32"/>
  <c r="BL25" i="32" s="1"/>
  <c r="BX24" i="32"/>
  <c r="BX25" i="32" s="1"/>
  <c r="CG24" i="32"/>
  <c r="CG25" i="32" s="1"/>
  <c r="DA6" i="32"/>
  <c r="L7" i="32"/>
  <c r="X7" i="32"/>
  <c r="AG7" i="32"/>
  <c r="AU7" i="32"/>
  <c r="BE7" i="32"/>
  <c r="BN7" i="32"/>
  <c r="BZ7" i="32"/>
  <c r="CI7" i="32"/>
  <c r="D10" i="32"/>
  <c r="E10" i="32" s="1"/>
  <c r="F10" i="32" s="1"/>
  <c r="G10" i="32" s="1"/>
  <c r="H10" i="32" s="1"/>
  <c r="J10" i="32" s="1"/>
  <c r="K10" i="32" s="1"/>
  <c r="L10" i="32" s="1"/>
  <c r="M10" i="32" s="1"/>
  <c r="N10" i="32" s="1"/>
  <c r="O10" i="32" s="1"/>
  <c r="Q10" i="32" s="1"/>
  <c r="R10" i="32" s="1"/>
  <c r="S10" i="32" s="1"/>
  <c r="T10" i="32" s="1"/>
  <c r="X10" i="32" s="1"/>
  <c r="Y10" i="32" s="1"/>
  <c r="Z10" i="32" s="1"/>
  <c r="AA10" i="32" s="1"/>
  <c r="AB10" i="32" s="1"/>
  <c r="AC10" i="32" s="1"/>
  <c r="AE10" i="32" s="1"/>
  <c r="AF10" i="32" s="1"/>
  <c r="AG10" i="32" s="1"/>
  <c r="AI10" i="32" s="1"/>
  <c r="CK10" i="32"/>
  <c r="CL10" i="32" s="1"/>
  <c r="CM10" i="32" s="1"/>
  <c r="CN10" i="32" s="1"/>
  <c r="CO10" i="32" s="1"/>
  <c r="DA10" i="32" s="1"/>
  <c r="BX16" i="32"/>
  <c r="BY16" i="32" s="1"/>
  <c r="BR17" i="32"/>
  <c r="AN21" i="32"/>
  <c r="AO21" i="32" s="1"/>
  <c r="AQ21" i="32" s="1"/>
  <c r="AR21" i="32" s="1"/>
  <c r="AS21" i="32" s="1"/>
  <c r="AT21" i="32" s="1"/>
  <c r="AU21" i="32" s="1"/>
  <c r="AV21" i="32" s="1"/>
  <c r="AX21" i="32" s="1"/>
  <c r="AY21" i="32" s="1"/>
  <c r="AZ21" i="32" s="1"/>
  <c r="BA21" i="32" s="1"/>
  <c r="BB21" i="32" s="1"/>
  <c r="BC21" i="32" s="1"/>
  <c r="BE21" i="32" s="1"/>
  <c r="BF21" i="32" s="1"/>
  <c r="BG21" i="32" s="1"/>
  <c r="BH21" i="32" s="1"/>
  <c r="BI21" i="32" s="1"/>
  <c r="BJ21" i="32" s="1"/>
  <c r="BL21" i="32" s="1"/>
  <c r="BM21" i="32" s="1"/>
  <c r="BN21" i="32" s="1"/>
  <c r="BO21" i="32" s="1"/>
  <c r="BP21" i="32" s="1"/>
  <c r="D19" i="32"/>
  <c r="CK28" i="32"/>
  <c r="CL28" i="32" s="1"/>
  <c r="CM28" i="32" s="1"/>
  <c r="CN28" i="32" s="1"/>
  <c r="CO28" i="32" s="1"/>
  <c r="DA28" i="32" s="1"/>
  <c r="BX34" i="32"/>
  <c r="BY34" i="32" s="1"/>
  <c r="BZ34" i="32" s="1"/>
  <c r="CA34" i="32" s="1"/>
  <c r="CB34" i="32" s="1"/>
  <c r="CD34" i="32" s="1"/>
  <c r="CE34" i="32" s="1"/>
  <c r="CF34" i="32" s="1"/>
  <c r="CG34" i="32" s="1"/>
  <c r="CH34" i="32" s="1"/>
  <c r="CI34" i="32" s="1"/>
  <c r="CK34" i="32" s="1"/>
  <c r="CL34" i="32" s="1"/>
  <c r="CM34" i="32" s="1"/>
  <c r="CN34" i="32" s="1"/>
  <c r="CO34" i="32" s="1"/>
  <c r="BW40" i="32"/>
  <c r="BX40" i="32" s="1"/>
  <c r="BY40" i="32" s="1"/>
  <c r="BZ40" i="32" s="1"/>
  <c r="CA40" i="32" s="1"/>
  <c r="CB40" i="32" s="1"/>
  <c r="CD40" i="32" s="1"/>
  <c r="CE40" i="32" s="1"/>
  <c r="CF40" i="32" s="1"/>
  <c r="CG40" i="32" s="1"/>
  <c r="CH40" i="32" s="1"/>
  <c r="CI40" i="32" s="1"/>
  <c r="CK40" i="32" s="1"/>
  <c r="CL40" i="32" s="1"/>
  <c r="CM40" i="32" s="1"/>
  <c r="CN40" i="32" s="1"/>
  <c r="CO40" i="32" s="1"/>
  <c r="BW38" i="32"/>
  <c r="DA36" i="32"/>
  <c r="CM47" i="32"/>
  <c r="CN47" i="32" s="1"/>
  <c r="CO47" i="32" s="1"/>
  <c r="DA17" i="32"/>
  <c r="AI26" i="32"/>
  <c r="BX48" i="32"/>
  <c r="BX50" i="32" s="1"/>
  <c r="BX32" i="32"/>
  <c r="CG48" i="32"/>
  <c r="CG50" i="32" s="1"/>
  <c r="CG32" i="32"/>
  <c r="DA30" i="32"/>
  <c r="CH41" i="32"/>
  <c r="AI18" i="32"/>
  <c r="BW19" i="32"/>
  <c r="AN28" i="32"/>
  <c r="AO28" i="32" s="1"/>
  <c r="AQ28" i="32" s="1"/>
  <c r="AR28" i="32" s="1"/>
  <c r="BR26" i="32"/>
  <c r="CD28" i="32"/>
  <c r="CE28" i="32" s="1"/>
  <c r="CF28" i="32" s="1"/>
  <c r="AS48" i="32"/>
  <c r="AS50" i="32" s="1"/>
  <c r="AS32" i="32"/>
  <c r="BB48" i="32"/>
  <c r="BB50" i="32" s="1"/>
  <c r="BB32" i="32"/>
  <c r="BL48" i="32"/>
  <c r="BL32" i="32"/>
  <c r="CA35" i="32"/>
  <c r="BZ35" i="32"/>
  <c r="CB35" i="32" s="1"/>
  <c r="J48" i="32"/>
  <c r="J32" i="32"/>
  <c r="S48" i="32"/>
  <c r="S50" i="32" s="1"/>
  <c r="S32" i="32"/>
  <c r="AE48" i="32"/>
  <c r="AE50" i="32" s="1"/>
  <c r="AE32" i="32"/>
  <c r="BZ50" i="32"/>
  <c r="CI50" i="32"/>
  <c r="CI35" i="32"/>
  <c r="CH35" i="32"/>
  <c r="AT38" i="32"/>
  <c r="BC38" i="32"/>
  <c r="BM38" i="32"/>
  <c r="CA41" i="32"/>
  <c r="BZ41" i="32"/>
  <c r="CB41" i="32" s="1"/>
  <c r="AZ50" i="32"/>
  <c r="DA26" i="32"/>
  <c r="AU50" i="32"/>
  <c r="DA31" i="32"/>
  <c r="K38" i="32"/>
  <c r="T38" i="32"/>
  <c r="AF38" i="32"/>
  <c r="BR18" i="32"/>
  <c r="D27" i="32"/>
  <c r="E27" i="32" s="1"/>
  <c r="F27" i="32" s="1"/>
  <c r="AN27" i="32"/>
  <c r="AO27" i="32" s="1"/>
  <c r="L50" i="32"/>
  <c r="X50" i="32"/>
  <c r="BW28" i="32"/>
  <c r="AI31" i="32"/>
  <c r="F32" i="32"/>
  <c r="O32" i="32"/>
  <c r="AA32" i="32"/>
  <c r="AO32" i="32"/>
  <c r="AY32" i="32"/>
  <c r="BH32" i="32"/>
  <c r="BQ32" i="32"/>
  <c r="CM32" i="32"/>
  <c r="AN34" i="32"/>
  <c r="AO34" i="32" s="1"/>
  <c r="AQ34" i="32" s="1"/>
  <c r="AR34" i="32" s="1"/>
  <c r="AS34" i="32" s="1"/>
  <c r="AT34" i="32" s="1"/>
  <c r="AU34" i="32" s="1"/>
  <c r="AV34" i="32" s="1"/>
  <c r="AX34" i="32" s="1"/>
  <c r="AY34" i="32" s="1"/>
  <c r="AZ34" i="32" s="1"/>
  <c r="BA34" i="32" s="1"/>
  <c r="BB34" i="32" s="1"/>
  <c r="BC34" i="32" s="1"/>
  <c r="BE34" i="32" s="1"/>
  <c r="BF34" i="32" s="1"/>
  <c r="BG34" i="32" s="1"/>
  <c r="BH34" i="32" s="1"/>
  <c r="BI34" i="32" s="1"/>
  <c r="BJ34" i="32" s="1"/>
  <c r="BL34" i="32" s="1"/>
  <c r="BM34" i="32" s="1"/>
  <c r="BN34" i="32" s="1"/>
  <c r="BO34" i="32" s="1"/>
  <c r="BP34" i="32" s="1"/>
  <c r="BR43" i="32"/>
  <c r="CE48" i="32"/>
  <c r="CE50" i="32" s="1"/>
  <c r="E49" i="32"/>
  <c r="E50" i="32" s="1"/>
  <c r="N49" i="32"/>
  <c r="N50" i="32" s="1"/>
  <c r="Z49" i="32"/>
  <c r="Z50" i="32" s="1"/>
  <c r="G32" i="32"/>
  <c r="Q32" i="32"/>
  <c r="AB32" i="32"/>
  <c r="AQ32" i="32"/>
  <c r="BI32" i="32"/>
  <c r="CN32" i="32"/>
  <c r="AI37" i="32"/>
  <c r="D50" i="32"/>
  <c r="AI30" i="32"/>
  <c r="AO49" i="32"/>
  <c r="AO50" i="32" s="1"/>
  <c r="AY49" i="32"/>
  <c r="AY50" i="32" s="1"/>
  <c r="BH49" i="32"/>
  <c r="BH50" i="32" s="1"/>
  <c r="BQ49" i="32"/>
  <c r="BQ50" i="32" s="1"/>
  <c r="CD49" i="32"/>
  <c r="CM49" i="32"/>
  <c r="BW32" i="32"/>
  <c r="AO41" i="32"/>
  <c r="AQ41" i="32" s="1"/>
  <c r="AR41" i="32" s="1"/>
  <c r="AS41" i="32" s="1"/>
  <c r="AT41" i="32" s="1"/>
  <c r="AU41" i="32" s="1"/>
  <c r="AV41" i="32" s="1"/>
  <c r="AX41" i="32" s="1"/>
  <c r="AY41" i="32" s="1"/>
  <c r="AZ41" i="32" s="1"/>
  <c r="BA41" i="32" s="1"/>
  <c r="BB41" i="32" s="1"/>
  <c r="BC41" i="32" s="1"/>
  <c r="BE41" i="32" s="1"/>
  <c r="BF41" i="32" s="1"/>
  <c r="BG41" i="32" s="1"/>
  <c r="BH41" i="32" s="1"/>
  <c r="BI41" i="32" s="1"/>
  <c r="BJ41" i="32" s="1"/>
  <c r="BL41" i="32" s="1"/>
  <c r="BM41" i="32" s="1"/>
  <c r="BN41" i="32" s="1"/>
  <c r="BO41" i="32" s="1"/>
  <c r="BP41" i="32" s="1"/>
  <c r="D44" i="32"/>
  <c r="D46" i="32"/>
  <c r="E46" i="32" s="1"/>
  <c r="F46" i="32" s="1"/>
  <c r="G46" i="32" s="1"/>
  <c r="H46" i="32" s="1"/>
  <c r="J46" i="32" s="1"/>
  <c r="K46" i="32" s="1"/>
  <c r="L46" i="32" s="1"/>
  <c r="M46" i="32" s="1"/>
  <c r="N46" i="32" s="1"/>
  <c r="O46" i="32" s="1"/>
  <c r="Q46" i="32" s="1"/>
  <c r="R46" i="32" s="1"/>
  <c r="S46" i="32" s="1"/>
  <c r="T46" i="32" s="1"/>
  <c r="X46" i="32" s="1"/>
  <c r="Y46" i="32" s="1"/>
  <c r="Z46" i="32" s="1"/>
  <c r="AA46" i="32" s="1"/>
  <c r="AB46" i="32" s="1"/>
  <c r="AC46" i="32" s="1"/>
  <c r="AE46" i="32" s="1"/>
  <c r="AF46" i="32" s="1"/>
  <c r="AG46" i="32" s="1"/>
  <c r="AI46" i="32" s="1"/>
  <c r="AI42" i="32"/>
  <c r="BZ47" i="32"/>
  <c r="CB47" i="32" s="1"/>
  <c r="AN48" i="32"/>
  <c r="AN52" i="32" s="1"/>
  <c r="AO52" i="32" s="1"/>
  <c r="AQ52" i="32" s="1"/>
  <c r="DA51" i="32"/>
  <c r="BR31" i="32"/>
  <c r="AI36" i="32"/>
  <c r="E44" i="32"/>
  <c r="N44" i="32"/>
  <c r="Z44" i="32"/>
  <c r="AN44" i="32"/>
  <c r="AN46" i="32"/>
  <c r="AO46" i="32" s="1"/>
  <c r="AQ46" i="32" s="1"/>
  <c r="AR46" i="32" s="1"/>
  <c r="AS46" i="32" s="1"/>
  <c r="AT46" i="32" s="1"/>
  <c r="AU46" i="32" s="1"/>
  <c r="AV46" i="32" s="1"/>
  <c r="AX46" i="32" s="1"/>
  <c r="AY46" i="32" s="1"/>
  <c r="AZ46" i="32" s="1"/>
  <c r="BA46" i="32" s="1"/>
  <c r="BB46" i="32" s="1"/>
  <c r="BC46" i="32" s="1"/>
  <c r="BE46" i="32" s="1"/>
  <c r="BF46" i="32" s="1"/>
  <c r="BG46" i="32" s="1"/>
  <c r="BH46" i="32" s="1"/>
  <c r="BI46" i="32" s="1"/>
  <c r="BJ46" i="32" s="1"/>
  <c r="BL46" i="32" s="1"/>
  <c r="BM46" i="32" s="1"/>
  <c r="BN46" i="32" s="1"/>
  <c r="BO46" i="32" s="1"/>
  <c r="BP46" i="32" s="1"/>
  <c r="BR42" i="32"/>
  <c r="BG44" i="32"/>
  <c r="BP44" i="32"/>
  <c r="CD44" i="32"/>
  <c r="CM44" i="32"/>
  <c r="K32" i="32"/>
  <c r="T32" i="32"/>
  <c r="AF32" i="32"/>
  <c r="AT32" i="32"/>
  <c r="BC32" i="32"/>
  <c r="BM32" i="32"/>
  <c r="BY32" i="32"/>
  <c r="CH32" i="32"/>
  <c r="BR37" i="32"/>
  <c r="F44" i="32"/>
  <c r="O44" i="32"/>
  <c r="AA44" i="32"/>
  <c r="AO44" i="32"/>
  <c r="AY44" i="32"/>
  <c r="BH44" i="32"/>
  <c r="BQ44" i="32"/>
  <c r="CE44" i="32"/>
  <c r="CN44" i="32"/>
  <c r="L32" i="32"/>
  <c r="X32" i="32"/>
  <c r="AG32" i="32"/>
  <c r="AU32" i="32"/>
  <c r="BE32" i="32"/>
  <c r="BN32" i="32"/>
  <c r="BZ32" i="32"/>
  <c r="CI32" i="32"/>
  <c r="D35" i="32"/>
  <c r="E35" i="32" s="1"/>
  <c r="F35" i="32" s="1"/>
  <c r="G35" i="32" s="1"/>
  <c r="H35" i="32" s="1"/>
  <c r="J35" i="32" s="1"/>
  <c r="K35" i="32" s="1"/>
  <c r="L35" i="32" s="1"/>
  <c r="M35" i="32" s="1"/>
  <c r="N35" i="32" s="1"/>
  <c r="O35" i="32" s="1"/>
  <c r="Q35" i="32" s="1"/>
  <c r="R35" i="32" s="1"/>
  <c r="S35" i="32" s="1"/>
  <c r="T35" i="32" s="1"/>
  <c r="X35" i="32" s="1"/>
  <c r="Y35" i="32" s="1"/>
  <c r="Z35" i="32" s="1"/>
  <c r="AA35" i="32" s="1"/>
  <c r="AB35" i="32" s="1"/>
  <c r="AC35" i="32" s="1"/>
  <c r="AE35" i="32" s="1"/>
  <c r="AF35" i="32" s="1"/>
  <c r="AG35" i="32" s="1"/>
  <c r="AI35" i="32" s="1"/>
  <c r="CK35" i="32"/>
  <c r="CL35" i="32" s="1"/>
  <c r="CM35" i="32" s="1"/>
  <c r="CN35" i="32" s="1"/>
  <c r="CO35" i="32" s="1"/>
  <c r="AN40" i="32"/>
  <c r="AO40" i="32" s="1"/>
  <c r="AQ40" i="32" s="1"/>
  <c r="AR40" i="32" s="1"/>
  <c r="AS40" i="32" s="1"/>
  <c r="AT40" i="32" s="1"/>
  <c r="AU40" i="32" s="1"/>
  <c r="AV40" i="32" s="1"/>
  <c r="AX40" i="32" s="1"/>
  <c r="AY40" i="32" s="1"/>
  <c r="AZ40" i="32" s="1"/>
  <c r="BA40" i="32" s="1"/>
  <c r="BB40" i="32" s="1"/>
  <c r="BC40" i="32" s="1"/>
  <c r="BE40" i="32" s="1"/>
  <c r="BF40" i="32" s="1"/>
  <c r="BG40" i="32" s="1"/>
  <c r="BH40" i="32" s="1"/>
  <c r="BI40" i="32" s="1"/>
  <c r="BJ40" i="32" s="1"/>
  <c r="BL40" i="32" s="1"/>
  <c r="BM40" i="32" s="1"/>
  <c r="BN40" i="32" s="1"/>
  <c r="BO40" i="32" s="1"/>
  <c r="BP40" i="32" s="1"/>
  <c r="AQ44" i="32"/>
  <c r="AZ44" i="32"/>
  <c r="BI44" i="32"/>
  <c r="D53" i="32"/>
  <c r="H48" i="32"/>
  <c r="H50" i="32" s="1"/>
  <c r="R48" i="32"/>
  <c r="R50" i="32" s="1"/>
  <c r="AC48" i="32"/>
  <c r="AC50" i="32" s="1"/>
  <c r="AR48" i="32"/>
  <c r="BA48" i="32"/>
  <c r="BA50" i="32" s="1"/>
  <c r="BJ48" i="32"/>
  <c r="BW48" i="32"/>
  <c r="CF48" i="32"/>
  <c r="CF50" i="32" s="1"/>
  <c r="CO48" i="32"/>
  <c r="CO50" i="32" s="1"/>
  <c r="K49" i="32"/>
  <c r="K50" i="32" s="1"/>
  <c r="T49" i="32"/>
  <c r="T50" i="32" s="1"/>
  <c r="AF49" i="32"/>
  <c r="AF50" i="32" s="1"/>
  <c r="AT49" i="32"/>
  <c r="BC49" i="32"/>
  <c r="BC50" i="32" s="1"/>
  <c r="BM49" i="32"/>
  <c r="BM50" i="32" s="1"/>
  <c r="BY49" i="32"/>
  <c r="BY50" i="32" s="1"/>
  <c r="CH49" i="32"/>
  <c r="CH50" i="32" s="1"/>
  <c r="D32" i="32"/>
  <c r="M32" i="32"/>
  <c r="Y32" i="32"/>
  <c r="AV32" i="32"/>
  <c r="BF32" i="32"/>
  <c r="BO32" i="32"/>
  <c r="CA32" i="32"/>
  <c r="CK32" i="32"/>
  <c r="AN35" i="32"/>
  <c r="AO35" i="32" s="1"/>
  <c r="AQ35" i="32" s="1"/>
  <c r="AR35" i="32" s="1"/>
  <c r="AS35" i="32" s="1"/>
  <c r="AT35" i="32" s="1"/>
  <c r="AU35" i="32" s="1"/>
  <c r="AV35" i="32" s="1"/>
  <c r="AX35" i="32" s="1"/>
  <c r="AY35" i="32" s="1"/>
  <c r="AZ35" i="32" s="1"/>
  <c r="BA35" i="32" s="1"/>
  <c r="BB35" i="32" s="1"/>
  <c r="BC35" i="32" s="1"/>
  <c r="BE35" i="32" s="1"/>
  <c r="BF35" i="32" s="1"/>
  <c r="BG35" i="32" s="1"/>
  <c r="BH35" i="32" s="1"/>
  <c r="BI35" i="32" s="1"/>
  <c r="BJ35" i="32" s="1"/>
  <c r="BL35" i="32" s="1"/>
  <c r="BM35" i="32" s="1"/>
  <c r="BN35" i="32" s="1"/>
  <c r="BO35" i="32" s="1"/>
  <c r="BP35" i="32" s="1"/>
  <c r="DA37" i="32"/>
  <c r="AI43" i="32"/>
  <c r="DA43" i="32"/>
  <c r="D52" i="32"/>
  <c r="E52" i="32" s="1"/>
  <c r="F52" i="32" s="1"/>
  <c r="G52" i="32" s="1"/>
  <c r="DA42" i="32"/>
  <c r="BW44" i="32"/>
  <c r="G19" i="26"/>
  <c r="BE13" i="26"/>
  <c r="BC19" i="26"/>
  <c r="CN7" i="26"/>
  <c r="X19" i="26"/>
  <c r="BB19" i="26"/>
  <c r="AQ7" i="26"/>
  <c r="AZ7" i="26"/>
  <c r="BM23" i="26"/>
  <c r="BG13" i="26"/>
  <c r="BO24" i="26"/>
  <c r="Z13" i="26"/>
  <c r="BR15" i="31"/>
  <c r="BQ15" i="31"/>
  <c r="BR9" i="31"/>
  <c r="BQ9" i="31"/>
  <c r="BR34" i="31"/>
  <c r="BQ34" i="31"/>
  <c r="BR10" i="31"/>
  <c r="BQ10" i="31"/>
  <c r="BW25" i="31"/>
  <c r="J25" i="31"/>
  <c r="S25" i="31"/>
  <c r="AE25" i="31"/>
  <c r="AS25" i="31"/>
  <c r="BB25" i="31"/>
  <c r="BL25" i="31"/>
  <c r="CG25" i="31"/>
  <c r="DA5" i="31"/>
  <c r="E7" i="31"/>
  <c r="N7" i="31"/>
  <c r="Z7" i="31"/>
  <c r="AN7" i="31"/>
  <c r="CB7" i="31"/>
  <c r="CL7" i="31"/>
  <c r="D9" i="31"/>
  <c r="E9" i="31" s="1"/>
  <c r="F9" i="31" s="1"/>
  <c r="G9" i="31" s="1"/>
  <c r="H9" i="31" s="1"/>
  <c r="J9" i="31" s="1"/>
  <c r="K9" i="31" s="1"/>
  <c r="L9" i="31" s="1"/>
  <c r="M9" i="31" s="1"/>
  <c r="N9" i="31" s="1"/>
  <c r="O9" i="31" s="1"/>
  <c r="Q9" i="31" s="1"/>
  <c r="R9" i="31" s="1"/>
  <c r="S9" i="31" s="1"/>
  <c r="T9" i="31" s="1"/>
  <c r="X9" i="31" s="1"/>
  <c r="Y9" i="31" s="1"/>
  <c r="Z9" i="31" s="1"/>
  <c r="AA9" i="31" s="1"/>
  <c r="AB9" i="31" s="1"/>
  <c r="AC9" i="31" s="1"/>
  <c r="AE9" i="31" s="1"/>
  <c r="AF9" i="31" s="1"/>
  <c r="AG9" i="31" s="1"/>
  <c r="AI9" i="31" s="1"/>
  <c r="CD10" i="31"/>
  <c r="CE10" i="31" s="1"/>
  <c r="CF10" i="31" s="1"/>
  <c r="CG10" i="31" s="1"/>
  <c r="D13" i="31"/>
  <c r="BR41" i="31"/>
  <c r="BQ41" i="31"/>
  <c r="CI41" i="31"/>
  <c r="CH41" i="31"/>
  <c r="BI23" i="31"/>
  <c r="BI25" i="31" s="1"/>
  <c r="K25" i="31"/>
  <c r="T25" i="31"/>
  <c r="AF25" i="31"/>
  <c r="AT25" i="31"/>
  <c r="BC25" i="31"/>
  <c r="BM25" i="31"/>
  <c r="BY25" i="31"/>
  <c r="CH25" i="31"/>
  <c r="AI24" i="31"/>
  <c r="AI6" i="31"/>
  <c r="F7" i="31"/>
  <c r="O7" i="31"/>
  <c r="AA7" i="31"/>
  <c r="AO7" i="31"/>
  <c r="AY7" i="31"/>
  <c r="BH7" i="31"/>
  <c r="BQ7" i="31"/>
  <c r="CD7" i="31"/>
  <c r="CM7" i="31"/>
  <c r="DA11" i="31"/>
  <c r="CE23" i="31"/>
  <c r="CE25" i="31" s="1"/>
  <c r="BX24" i="31"/>
  <c r="DA24" i="31" s="1"/>
  <c r="BR11" i="31"/>
  <c r="AN19" i="31"/>
  <c r="AN21" i="31"/>
  <c r="AO21" i="31" s="1"/>
  <c r="AQ21" i="31" s="1"/>
  <c r="AR21" i="31" s="1"/>
  <c r="AS21" i="31" s="1"/>
  <c r="AT21" i="31" s="1"/>
  <c r="AU21" i="31" s="1"/>
  <c r="AV21" i="31" s="1"/>
  <c r="AX21" i="31" s="1"/>
  <c r="AY21" i="31" s="1"/>
  <c r="AZ21" i="31" s="1"/>
  <c r="BA21" i="31" s="1"/>
  <c r="BB21" i="31" s="1"/>
  <c r="BC21" i="31" s="1"/>
  <c r="BE21" i="31" s="1"/>
  <c r="BF21" i="31" s="1"/>
  <c r="BG21" i="31" s="1"/>
  <c r="BH21" i="31" s="1"/>
  <c r="BI21" i="31" s="1"/>
  <c r="BJ21" i="31" s="1"/>
  <c r="BL21" i="31" s="1"/>
  <c r="BM21" i="31" s="1"/>
  <c r="BN21" i="31" s="1"/>
  <c r="BO21" i="31" s="1"/>
  <c r="BP21" i="31" s="1"/>
  <c r="BR17" i="31"/>
  <c r="BR24" i="31"/>
  <c r="G7" i="31"/>
  <c r="Q7" i="31"/>
  <c r="AB7" i="31"/>
  <c r="AQ7" i="31"/>
  <c r="AZ7" i="31"/>
  <c r="CN7" i="31"/>
  <c r="BW10" i="31"/>
  <c r="BX10" i="31" s="1"/>
  <c r="BY10" i="31" s="1"/>
  <c r="J16" i="31"/>
  <c r="K16" i="31" s="1"/>
  <c r="L16" i="31" s="1"/>
  <c r="M16" i="31" s="1"/>
  <c r="N16" i="31" s="1"/>
  <c r="O16" i="31" s="1"/>
  <c r="Q16" i="31" s="1"/>
  <c r="R16" i="31" s="1"/>
  <c r="S16" i="31" s="1"/>
  <c r="T16" i="31" s="1"/>
  <c r="X16" i="31" s="1"/>
  <c r="Y16" i="31" s="1"/>
  <c r="Z16" i="31" s="1"/>
  <c r="AA16" i="31" s="1"/>
  <c r="AB16" i="31" s="1"/>
  <c r="AC16" i="31" s="1"/>
  <c r="AE16" i="31" s="1"/>
  <c r="AF16" i="31" s="1"/>
  <c r="AG16" i="31" s="1"/>
  <c r="AI16" i="31" s="1"/>
  <c r="AI12" i="31"/>
  <c r="BW13" i="31"/>
  <c r="AI23" i="31"/>
  <c r="D25" i="31"/>
  <c r="AI5" i="31"/>
  <c r="H7" i="31"/>
  <c r="R7" i="31"/>
  <c r="AC7" i="31"/>
  <c r="AR7" i="31"/>
  <c r="BA7" i="31"/>
  <c r="BJ7" i="31"/>
  <c r="BW7" i="31"/>
  <c r="CF7" i="31"/>
  <c r="CO7" i="31"/>
  <c r="AR16" i="31"/>
  <c r="AS16" i="31" s="1"/>
  <c r="AT16" i="31" s="1"/>
  <c r="AU16" i="31" s="1"/>
  <c r="AV16" i="31" s="1"/>
  <c r="AX16" i="31" s="1"/>
  <c r="AY16" i="31" s="1"/>
  <c r="AZ16" i="31" s="1"/>
  <c r="BA16" i="31" s="1"/>
  <c r="BB16" i="31" s="1"/>
  <c r="BC16" i="31" s="1"/>
  <c r="BE16" i="31" s="1"/>
  <c r="BF16" i="31" s="1"/>
  <c r="BG16" i="31" s="1"/>
  <c r="BH16" i="31" s="1"/>
  <c r="BI16" i="31" s="1"/>
  <c r="BJ16" i="31" s="1"/>
  <c r="BL16" i="31" s="1"/>
  <c r="BM16" i="31" s="1"/>
  <c r="BN16" i="31" s="1"/>
  <c r="BO16" i="31" s="1"/>
  <c r="BP16" i="31" s="1"/>
  <c r="CE22" i="31"/>
  <c r="CF22" i="31" s="1"/>
  <c r="CG22" i="31" s="1"/>
  <c r="AN23" i="31"/>
  <c r="AX23" i="31"/>
  <c r="AX25" i="31" s="1"/>
  <c r="BG23" i="31"/>
  <c r="BG25" i="31" s="1"/>
  <c r="BP23" i="31"/>
  <c r="BP25" i="31" s="1"/>
  <c r="BR6" i="31"/>
  <c r="J7" i="31"/>
  <c r="S7" i="31"/>
  <c r="AE7" i="31"/>
  <c r="AS7" i="31"/>
  <c r="BB7" i="31"/>
  <c r="BL7" i="31"/>
  <c r="BX7" i="31"/>
  <c r="CG7" i="31"/>
  <c r="BW9" i="31"/>
  <c r="BX9" i="31" s="1"/>
  <c r="BY9" i="31" s="1"/>
  <c r="BZ9" i="31" s="1"/>
  <c r="CA9" i="31" s="1"/>
  <c r="CB9" i="31" s="1"/>
  <c r="CD9" i="31" s="1"/>
  <c r="CE9" i="31" s="1"/>
  <c r="CF9" i="31" s="1"/>
  <c r="CG9" i="31" s="1"/>
  <c r="CH9" i="31" s="1"/>
  <c r="CI9" i="31" s="1"/>
  <c r="CK9" i="31" s="1"/>
  <c r="CL9" i="31" s="1"/>
  <c r="CM9" i="31" s="1"/>
  <c r="CN9" i="31" s="1"/>
  <c r="CO9" i="31" s="1"/>
  <c r="DA9" i="31" s="1"/>
  <c r="AI11" i="31"/>
  <c r="CF16" i="31"/>
  <c r="CG16" i="31" s="1"/>
  <c r="AQ22" i="31"/>
  <c r="AR22" i="31" s="1"/>
  <c r="AS22" i="31" s="1"/>
  <c r="AT22" i="31" s="1"/>
  <c r="AU22" i="31" s="1"/>
  <c r="AV22" i="31" s="1"/>
  <c r="AX22" i="31" s="1"/>
  <c r="AY22" i="31" s="1"/>
  <c r="AZ22" i="31" s="1"/>
  <c r="BA22" i="31" s="1"/>
  <c r="BB22" i="31" s="1"/>
  <c r="BC22" i="31" s="1"/>
  <c r="BE22" i="31" s="1"/>
  <c r="BF22" i="31" s="1"/>
  <c r="BG22" i="31" s="1"/>
  <c r="BH22" i="31" s="1"/>
  <c r="BI22" i="31" s="1"/>
  <c r="BJ22" i="31" s="1"/>
  <c r="BL22" i="31" s="1"/>
  <c r="BM22" i="31" s="1"/>
  <c r="BN22" i="31" s="1"/>
  <c r="BO22" i="31" s="1"/>
  <c r="BP22" i="31" s="1"/>
  <c r="D27" i="31"/>
  <c r="E27" i="31" s="1"/>
  <c r="F27" i="31" s="1"/>
  <c r="G27" i="31" s="1"/>
  <c r="H27" i="31" s="1"/>
  <c r="J27" i="31" s="1"/>
  <c r="K27" i="31" s="1"/>
  <c r="L27" i="31" s="1"/>
  <c r="M27" i="31" s="1"/>
  <c r="N27" i="31" s="1"/>
  <c r="O27" i="31" s="1"/>
  <c r="Q27" i="31" s="1"/>
  <c r="R27" i="31" s="1"/>
  <c r="S27" i="31" s="1"/>
  <c r="T27" i="31" s="1"/>
  <c r="X27" i="31" s="1"/>
  <c r="Y27" i="31" s="1"/>
  <c r="Z27" i="31" s="1"/>
  <c r="AA27" i="31" s="1"/>
  <c r="AB27" i="31" s="1"/>
  <c r="AC27" i="31" s="1"/>
  <c r="AE27" i="31" s="1"/>
  <c r="AF27" i="31" s="1"/>
  <c r="AG27" i="31" s="1"/>
  <c r="AI27" i="31" s="1"/>
  <c r="K7" i="31"/>
  <c r="T7" i="31"/>
  <c r="AF7" i="31"/>
  <c r="AT7" i="31"/>
  <c r="BC7" i="31"/>
  <c r="BM7" i="31"/>
  <c r="BY7" i="31"/>
  <c r="CH7" i="31"/>
  <c r="BR12" i="31"/>
  <c r="CA22" i="31"/>
  <c r="BZ22" i="31"/>
  <c r="CB22" i="31" s="1"/>
  <c r="BR5" i="31"/>
  <c r="L7" i="31"/>
  <c r="X7" i="31"/>
  <c r="AG7" i="31"/>
  <c r="AU7" i="31"/>
  <c r="BE7" i="31"/>
  <c r="BN7" i="31"/>
  <c r="BZ7" i="31"/>
  <c r="CI7" i="31"/>
  <c r="CK10" i="31"/>
  <c r="CL10" i="31" s="1"/>
  <c r="CM10" i="31" s="1"/>
  <c r="CN10" i="31" s="1"/>
  <c r="CO10" i="31" s="1"/>
  <c r="DA10" i="31" s="1"/>
  <c r="BX16" i="31"/>
  <c r="BY16" i="31" s="1"/>
  <c r="CK13" i="31"/>
  <c r="BW28" i="31"/>
  <c r="BX28" i="31" s="1"/>
  <c r="BY28" i="31" s="1"/>
  <c r="D21" i="31"/>
  <c r="E21" i="31" s="1"/>
  <c r="F21" i="31" s="1"/>
  <c r="G21" i="31" s="1"/>
  <c r="H21" i="31" s="1"/>
  <c r="J21" i="31" s="1"/>
  <c r="K21" i="31" s="1"/>
  <c r="L21" i="31" s="1"/>
  <c r="M21" i="31" s="1"/>
  <c r="N21" i="31" s="1"/>
  <c r="O21" i="31" s="1"/>
  <c r="Q21" i="31" s="1"/>
  <c r="R21" i="31" s="1"/>
  <c r="S21" i="31" s="1"/>
  <c r="T21" i="31" s="1"/>
  <c r="X21" i="31" s="1"/>
  <c r="Y21" i="31" s="1"/>
  <c r="Z21" i="31" s="1"/>
  <c r="AA21" i="31" s="1"/>
  <c r="AB21" i="31" s="1"/>
  <c r="AC21" i="31" s="1"/>
  <c r="AE21" i="31" s="1"/>
  <c r="AF21" i="31" s="1"/>
  <c r="AG21" i="31" s="1"/>
  <c r="AI21" i="31" s="1"/>
  <c r="DA18" i="31"/>
  <c r="BX52" i="31"/>
  <c r="BY52" i="31" s="1"/>
  <c r="BZ52" i="31" s="1"/>
  <c r="CA52" i="31" s="1"/>
  <c r="CB52" i="31" s="1"/>
  <c r="CD52" i="31" s="1"/>
  <c r="CE52" i="31" s="1"/>
  <c r="CF52" i="31" s="1"/>
  <c r="CG52" i="31" s="1"/>
  <c r="CH52" i="31" s="1"/>
  <c r="CI52" i="31" s="1"/>
  <c r="CK52" i="31" s="1"/>
  <c r="CL52" i="31" s="1"/>
  <c r="CM52" i="31" s="1"/>
  <c r="CN52" i="31" s="1"/>
  <c r="CO52" i="31" s="1"/>
  <c r="CK49" i="31"/>
  <c r="CK50" i="31" s="1"/>
  <c r="CK35" i="31"/>
  <c r="CL35" i="31" s="1"/>
  <c r="CM35" i="31" s="1"/>
  <c r="CN35" i="31" s="1"/>
  <c r="CO35" i="31" s="1"/>
  <c r="DA36" i="31"/>
  <c r="D19" i="31"/>
  <c r="CK28" i="31"/>
  <c r="CL28" i="31" s="1"/>
  <c r="CM28" i="31" s="1"/>
  <c r="CN28" i="31" s="1"/>
  <c r="CO28" i="31" s="1"/>
  <c r="DA28" i="31" s="1"/>
  <c r="D49" i="31"/>
  <c r="D35" i="31"/>
  <c r="E35" i="31" s="1"/>
  <c r="F35" i="31" s="1"/>
  <c r="G35" i="31" s="1"/>
  <c r="H35" i="31" s="1"/>
  <c r="J35" i="31" s="1"/>
  <c r="K35" i="31" s="1"/>
  <c r="L35" i="31" s="1"/>
  <c r="M35" i="31" s="1"/>
  <c r="N35" i="31" s="1"/>
  <c r="O35" i="31" s="1"/>
  <c r="Q35" i="31" s="1"/>
  <c r="R35" i="31" s="1"/>
  <c r="S35" i="31" s="1"/>
  <c r="T35" i="31" s="1"/>
  <c r="X35" i="31" s="1"/>
  <c r="Y35" i="31" s="1"/>
  <c r="Z35" i="31" s="1"/>
  <c r="AA35" i="31" s="1"/>
  <c r="AB35" i="31" s="1"/>
  <c r="AC35" i="31" s="1"/>
  <c r="AE35" i="31" s="1"/>
  <c r="AF35" i="31" s="1"/>
  <c r="AG35" i="31" s="1"/>
  <c r="AI35" i="31" s="1"/>
  <c r="AI31" i="31"/>
  <c r="L41" i="31"/>
  <c r="M41" i="31" s="1"/>
  <c r="N41" i="31" s="1"/>
  <c r="O41" i="31" s="1"/>
  <c r="Q41" i="31" s="1"/>
  <c r="R41" i="31" s="1"/>
  <c r="S41" i="31" s="1"/>
  <c r="T41" i="31" s="1"/>
  <c r="X41" i="31" s="1"/>
  <c r="Y41" i="31" s="1"/>
  <c r="Z41" i="31" s="1"/>
  <c r="AA41" i="31" s="1"/>
  <c r="AB41" i="31" s="1"/>
  <c r="AC41" i="31" s="1"/>
  <c r="AE41" i="31" s="1"/>
  <c r="AF41" i="31" s="1"/>
  <c r="AG41" i="31" s="1"/>
  <c r="AI41" i="31" s="1"/>
  <c r="DA17" i="31"/>
  <c r="D28" i="31"/>
  <c r="E28" i="31" s="1"/>
  <c r="F28" i="31" s="1"/>
  <c r="G28" i="31" s="1"/>
  <c r="H28" i="31" s="1"/>
  <c r="J28" i="31" s="1"/>
  <c r="K28" i="31" s="1"/>
  <c r="L28" i="31" s="1"/>
  <c r="M28" i="31" s="1"/>
  <c r="N28" i="31" s="1"/>
  <c r="O28" i="31" s="1"/>
  <c r="Q28" i="31" s="1"/>
  <c r="R28" i="31" s="1"/>
  <c r="S28" i="31" s="1"/>
  <c r="T28" i="31" s="1"/>
  <c r="X28" i="31" s="1"/>
  <c r="Y28" i="31" s="1"/>
  <c r="Z28" i="31" s="1"/>
  <c r="AA28" i="31" s="1"/>
  <c r="AB28" i="31" s="1"/>
  <c r="AC28" i="31" s="1"/>
  <c r="AE28" i="31" s="1"/>
  <c r="AF28" i="31" s="1"/>
  <c r="AG28" i="31" s="1"/>
  <c r="AI28" i="31" s="1"/>
  <c r="AI26" i="31"/>
  <c r="BY48" i="31"/>
  <c r="BY50" i="31" s="1"/>
  <c r="BY32" i="31"/>
  <c r="CH48" i="31"/>
  <c r="CH50" i="31" s="1"/>
  <c r="CH32" i="31"/>
  <c r="BZ38" i="31"/>
  <c r="CI38" i="31"/>
  <c r="AI18" i="31"/>
  <c r="BW19" i="31"/>
  <c r="AN28" i="31"/>
  <c r="AO28" i="31" s="1"/>
  <c r="AQ28" i="31" s="1"/>
  <c r="AR28" i="31" s="1"/>
  <c r="AS28" i="31" s="1"/>
  <c r="AT28" i="31" s="1"/>
  <c r="AU28" i="31" s="1"/>
  <c r="AV28" i="31" s="1"/>
  <c r="AX28" i="31" s="1"/>
  <c r="AY28" i="31" s="1"/>
  <c r="AZ28" i="31" s="1"/>
  <c r="BA28" i="31" s="1"/>
  <c r="BB28" i="31" s="1"/>
  <c r="BC28" i="31" s="1"/>
  <c r="BE28" i="31" s="1"/>
  <c r="BF28" i="31" s="1"/>
  <c r="BG28" i="31" s="1"/>
  <c r="BH28" i="31" s="1"/>
  <c r="BI28" i="31" s="1"/>
  <c r="BJ28" i="31" s="1"/>
  <c r="BL28" i="31" s="1"/>
  <c r="BM28" i="31" s="1"/>
  <c r="BN28" i="31" s="1"/>
  <c r="BO28" i="31" s="1"/>
  <c r="BP28" i="31" s="1"/>
  <c r="BR26" i="31"/>
  <c r="CD28" i="31"/>
  <c r="CE28" i="31" s="1"/>
  <c r="CF28" i="31" s="1"/>
  <c r="CG28" i="31" s="1"/>
  <c r="AT48" i="31"/>
  <c r="AT50" i="31" s="1"/>
  <c r="AT32" i="31"/>
  <c r="BC48" i="31"/>
  <c r="BC50" i="31" s="1"/>
  <c r="BC32" i="31"/>
  <c r="BM48" i="31"/>
  <c r="BM50" i="31" s="1"/>
  <c r="BM32" i="31"/>
  <c r="AU38" i="31"/>
  <c r="BE38" i="31"/>
  <c r="BN38" i="31"/>
  <c r="BZ41" i="31"/>
  <c r="CB41" i="31" s="1"/>
  <c r="CA41" i="31"/>
  <c r="K48" i="31"/>
  <c r="K50" i="31" s="1"/>
  <c r="K32" i="31"/>
  <c r="T48" i="31"/>
  <c r="T50" i="31" s="1"/>
  <c r="T32" i="31"/>
  <c r="AF48" i="31"/>
  <c r="AF50" i="31" s="1"/>
  <c r="AF32" i="31"/>
  <c r="CL50" i="31"/>
  <c r="BW27" i="31"/>
  <c r="BX27" i="31" s="1"/>
  <c r="BY27" i="31" s="1"/>
  <c r="BZ27" i="31" s="1"/>
  <c r="CA27" i="31" s="1"/>
  <c r="CB27" i="31" s="1"/>
  <c r="CD27" i="31" s="1"/>
  <c r="AN27" i="31"/>
  <c r="AO27" i="31" s="1"/>
  <c r="AQ27" i="31" s="1"/>
  <c r="AR27" i="31" s="1"/>
  <c r="AS27" i="31" s="1"/>
  <c r="AT27" i="31" s="1"/>
  <c r="AU27" i="31" s="1"/>
  <c r="AV27" i="31" s="1"/>
  <c r="CB49" i="31"/>
  <c r="CB50" i="31" s="1"/>
  <c r="CL49" i="31"/>
  <c r="G32" i="31"/>
  <c r="Q32" i="31"/>
  <c r="AB32" i="31"/>
  <c r="AQ32" i="31"/>
  <c r="AZ32" i="31"/>
  <c r="BI32" i="31"/>
  <c r="CE32" i="31"/>
  <c r="CN32" i="31"/>
  <c r="BW35" i="31"/>
  <c r="BX35" i="31" s="1"/>
  <c r="BY35" i="31" s="1"/>
  <c r="AI37" i="31"/>
  <c r="BW38" i="31"/>
  <c r="AN47" i="31"/>
  <c r="AO47" i="31" s="1"/>
  <c r="AQ47" i="31" s="1"/>
  <c r="AR47" i="31" s="1"/>
  <c r="AS47" i="31" s="1"/>
  <c r="AT47" i="31" s="1"/>
  <c r="AU47" i="31" s="1"/>
  <c r="AV47" i="31" s="1"/>
  <c r="AX47" i="31" s="1"/>
  <c r="AY47" i="31" s="1"/>
  <c r="AZ47" i="31" s="1"/>
  <c r="BA47" i="31" s="1"/>
  <c r="BB47" i="31" s="1"/>
  <c r="BC47" i="31" s="1"/>
  <c r="BE47" i="31" s="1"/>
  <c r="BF47" i="31" s="1"/>
  <c r="BG47" i="31" s="1"/>
  <c r="BH47" i="31" s="1"/>
  <c r="BI47" i="31" s="1"/>
  <c r="BJ47" i="31" s="1"/>
  <c r="BL47" i="31" s="1"/>
  <c r="BM47" i="31" s="1"/>
  <c r="BN47" i="31" s="1"/>
  <c r="BO47" i="31" s="1"/>
  <c r="BP47" i="31" s="1"/>
  <c r="BR43" i="31"/>
  <c r="CF47" i="31"/>
  <c r="CG47" i="31" s="1"/>
  <c r="N48" i="31"/>
  <c r="N50" i="31" s="1"/>
  <c r="D50" i="31"/>
  <c r="M50" i="31"/>
  <c r="Y50" i="31"/>
  <c r="AI30" i="31"/>
  <c r="AV50" i="31"/>
  <c r="BF50" i="31"/>
  <c r="BO50" i="31"/>
  <c r="CA50" i="31"/>
  <c r="H32" i="31"/>
  <c r="R32" i="31"/>
  <c r="AC32" i="31"/>
  <c r="AR32" i="31"/>
  <c r="BA32" i="31"/>
  <c r="BJ32" i="31"/>
  <c r="BW32" i="31"/>
  <c r="CF32" i="31"/>
  <c r="CO32" i="31"/>
  <c r="Z48" i="31"/>
  <c r="Z50" i="31" s="1"/>
  <c r="AN53" i="31"/>
  <c r="AO53" i="31" s="1"/>
  <c r="AQ53" i="31" s="1"/>
  <c r="AR53" i="31" s="1"/>
  <c r="AS53" i="31" s="1"/>
  <c r="AT53" i="31" s="1"/>
  <c r="CD53" i="31"/>
  <c r="CE53" i="31" s="1"/>
  <c r="CF53" i="31" s="1"/>
  <c r="CG53" i="31" s="1"/>
  <c r="BR31" i="31"/>
  <c r="BW34" i="31"/>
  <c r="BX34" i="31" s="1"/>
  <c r="BY34" i="31" s="1"/>
  <c r="BZ34" i="31" s="1"/>
  <c r="CA34" i="31" s="1"/>
  <c r="CB34" i="31" s="1"/>
  <c r="CD34" i="31" s="1"/>
  <c r="CE34" i="31" s="1"/>
  <c r="CF34" i="31" s="1"/>
  <c r="CG34" i="31" s="1"/>
  <c r="CH34" i="31" s="1"/>
  <c r="CI34" i="31" s="1"/>
  <c r="CK34" i="31" s="1"/>
  <c r="CL34" i="31" s="1"/>
  <c r="CM34" i="31" s="1"/>
  <c r="CN34" i="31" s="1"/>
  <c r="CO34" i="31" s="1"/>
  <c r="AI36" i="31"/>
  <c r="BW47" i="31"/>
  <c r="BX47" i="31" s="1"/>
  <c r="BY47" i="31" s="1"/>
  <c r="DA43" i="31"/>
  <c r="AN48" i="31"/>
  <c r="F48" i="31"/>
  <c r="F50" i="31" s="1"/>
  <c r="O48" i="31"/>
  <c r="O50" i="31" s="1"/>
  <c r="AA48" i="31"/>
  <c r="AA50" i="31" s="1"/>
  <c r="BW53" i="31"/>
  <c r="BX53" i="31" s="1"/>
  <c r="BY53" i="31" s="1"/>
  <c r="BR37" i="31"/>
  <c r="AN40" i="31"/>
  <c r="AO40" i="31" s="1"/>
  <c r="AQ40" i="31" s="1"/>
  <c r="AR40" i="31" s="1"/>
  <c r="AS40" i="31" s="1"/>
  <c r="AT40" i="31" s="1"/>
  <c r="AU40" i="31" s="1"/>
  <c r="AV40" i="31" s="1"/>
  <c r="AX40" i="31" s="1"/>
  <c r="AY40" i="31" s="1"/>
  <c r="AZ40" i="31" s="1"/>
  <c r="BA40" i="31" s="1"/>
  <c r="BB40" i="31" s="1"/>
  <c r="BC40" i="31" s="1"/>
  <c r="BE40" i="31" s="1"/>
  <c r="BF40" i="31" s="1"/>
  <c r="BG40" i="31" s="1"/>
  <c r="BH40" i="31" s="1"/>
  <c r="BI40" i="31" s="1"/>
  <c r="BJ40" i="31" s="1"/>
  <c r="BL40" i="31" s="1"/>
  <c r="BM40" i="31" s="1"/>
  <c r="BN40" i="31" s="1"/>
  <c r="BO40" i="31" s="1"/>
  <c r="BP40" i="31" s="1"/>
  <c r="AX48" i="31"/>
  <c r="AX50" i="31" s="1"/>
  <c r="DA51" i="31"/>
  <c r="G50" i="31"/>
  <c r="Q50" i="31"/>
  <c r="AB50" i="31"/>
  <c r="AQ50" i="31"/>
  <c r="AZ50" i="31"/>
  <c r="BI50" i="31"/>
  <c r="BR30" i="31"/>
  <c r="CE50" i="31"/>
  <c r="CN50" i="31"/>
  <c r="DA31" i="31"/>
  <c r="L32" i="31"/>
  <c r="X32" i="31"/>
  <c r="AG32" i="31"/>
  <c r="AU32" i="31"/>
  <c r="BE32" i="31"/>
  <c r="BN32" i="31"/>
  <c r="BZ32" i="31"/>
  <c r="CI32" i="31"/>
  <c r="D40" i="31"/>
  <c r="E40" i="31" s="1"/>
  <c r="F40" i="31" s="1"/>
  <c r="G40" i="31" s="1"/>
  <c r="H40" i="31" s="1"/>
  <c r="J40" i="31" s="1"/>
  <c r="K40" i="31" s="1"/>
  <c r="L40" i="31" s="1"/>
  <c r="M40" i="31" s="1"/>
  <c r="N40" i="31" s="1"/>
  <c r="O40" i="31" s="1"/>
  <c r="Q40" i="31" s="1"/>
  <c r="R40" i="31" s="1"/>
  <c r="S40" i="31" s="1"/>
  <c r="T40" i="31" s="1"/>
  <c r="X40" i="31" s="1"/>
  <c r="Y40" i="31" s="1"/>
  <c r="Z40" i="31" s="1"/>
  <c r="AA40" i="31" s="1"/>
  <c r="AB40" i="31" s="1"/>
  <c r="AC40" i="31" s="1"/>
  <c r="AE40" i="31" s="1"/>
  <c r="AF40" i="31" s="1"/>
  <c r="AG40" i="31" s="1"/>
  <c r="AI40" i="31" s="1"/>
  <c r="CB44" i="31"/>
  <c r="CL44" i="31"/>
  <c r="BG48" i="31"/>
  <c r="BG50" i="31" s="1"/>
  <c r="BW50" i="31"/>
  <c r="DA48" i="31"/>
  <c r="D32" i="31"/>
  <c r="M32" i="31"/>
  <c r="Y32" i="31"/>
  <c r="AV32" i="31"/>
  <c r="BF32" i="31"/>
  <c r="BO32" i="31"/>
  <c r="CA32" i="31"/>
  <c r="CK32" i="31"/>
  <c r="AN35" i="31"/>
  <c r="AO35" i="31" s="1"/>
  <c r="AQ35" i="31" s="1"/>
  <c r="AR35" i="31" s="1"/>
  <c r="AS35" i="31" s="1"/>
  <c r="AT35" i="31" s="1"/>
  <c r="AU35" i="31" s="1"/>
  <c r="AV35" i="31" s="1"/>
  <c r="AX35" i="31" s="1"/>
  <c r="AY35" i="31" s="1"/>
  <c r="AZ35" i="31" s="1"/>
  <c r="BA35" i="31" s="1"/>
  <c r="BB35" i="31" s="1"/>
  <c r="BC35" i="31" s="1"/>
  <c r="BE35" i="31" s="1"/>
  <c r="BF35" i="31" s="1"/>
  <c r="BG35" i="31" s="1"/>
  <c r="BH35" i="31" s="1"/>
  <c r="BI35" i="31" s="1"/>
  <c r="BJ35" i="31" s="1"/>
  <c r="BL35" i="31" s="1"/>
  <c r="BM35" i="31" s="1"/>
  <c r="BN35" i="31" s="1"/>
  <c r="BO35" i="31" s="1"/>
  <c r="BP35" i="31" s="1"/>
  <c r="BR36" i="31"/>
  <c r="DA37" i="31"/>
  <c r="BP48" i="31"/>
  <c r="BP50" i="31" s="1"/>
  <c r="J48" i="31"/>
  <c r="J50" i="31" s="1"/>
  <c r="S48" i="31"/>
  <c r="S50" i="31" s="1"/>
  <c r="AE48" i="31"/>
  <c r="AE50" i="31" s="1"/>
  <c r="AS48" i="31"/>
  <c r="AS50" i="31" s="1"/>
  <c r="BB48" i="31"/>
  <c r="BB50" i="31" s="1"/>
  <c r="BL48" i="31"/>
  <c r="BL50" i="31" s="1"/>
  <c r="BX48" i="31"/>
  <c r="BX50" i="31" s="1"/>
  <c r="CG48" i="31"/>
  <c r="CG50" i="31" s="1"/>
  <c r="DA30" i="31"/>
  <c r="L49" i="31"/>
  <c r="L50" i="31" s="1"/>
  <c r="X49" i="31"/>
  <c r="X50" i="31" s="1"/>
  <c r="AG49" i="31"/>
  <c r="AG50" i="31" s="1"/>
  <c r="AU49" i="31"/>
  <c r="AU50" i="31" s="1"/>
  <c r="BE49" i="31"/>
  <c r="BE50" i="31" s="1"/>
  <c r="BN49" i="31"/>
  <c r="BN50" i="31" s="1"/>
  <c r="BZ49" i="31"/>
  <c r="BZ50" i="31" s="1"/>
  <c r="CI49" i="31"/>
  <c r="CI50" i="31" s="1"/>
  <c r="CB32" i="31"/>
  <c r="D34" i="31"/>
  <c r="E34" i="31" s="1"/>
  <c r="F34" i="31" s="1"/>
  <c r="G34" i="31" s="1"/>
  <c r="H34" i="31" s="1"/>
  <c r="J34" i="31" s="1"/>
  <c r="K34" i="31" s="1"/>
  <c r="L34" i="31" s="1"/>
  <c r="M34" i="31" s="1"/>
  <c r="N34" i="31" s="1"/>
  <c r="O34" i="31" s="1"/>
  <c r="Q34" i="31" s="1"/>
  <c r="R34" i="31" s="1"/>
  <c r="S34" i="31" s="1"/>
  <c r="T34" i="31" s="1"/>
  <c r="X34" i="31" s="1"/>
  <c r="Y34" i="31" s="1"/>
  <c r="Z34" i="31" s="1"/>
  <c r="AA34" i="31" s="1"/>
  <c r="AB34" i="31" s="1"/>
  <c r="AC34" i="31" s="1"/>
  <c r="AE34" i="31" s="1"/>
  <c r="AF34" i="31" s="1"/>
  <c r="AG34" i="31" s="1"/>
  <c r="AI34" i="31" s="1"/>
  <c r="CD35" i="31"/>
  <c r="CE35" i="31" s="1"/>
  <c r="CF35" i="31" s="1"/>
  <c r="CG35" i="31" s="1"/>
  <c r="BX40" i="31"/>
  <c r="BY40" i="31" s="1"/>
  <c r="BZ40" i="31" s="1"/>
  <c r="CA40" i="31" s="1"/>
  <c r="CB40" i="31" s="1"/>
  <c r="CD40" i="31" s="1"/>
  <c r="CE40" i="31" s="1"/>
  <c r="CF40" i="31" s="1"/>
  <c r="CG40" i="31" s="1"/>
  <c r="CH40" i="31" s="1"/>
  <c r="CI40" i="31" s="1"/>
  <c r="CK40" i="31" s="1"/>
  <c r="CL40" i="31" s="1"/>
  <c r="CM40" i="31" s="1"/>
  <c r="CN40" i="31" s="1"/>
  <c r="CO40" i="31" s="1"/>
  <c r="CL47" i="31"/>
  <c r="CM47" i="31" s="1"/>
  <c r="CN47" i="31" s="1"/>
  <c r="CO47" i="31" s="1"/>
  <c r="AI42" i="31"/>
  <c r="D47" i="31"/>
  <c r="E47" i="31" s="1"/>
  <c r="F47" i="31" s="1"/>
  <c r="G47" i="31" s="1"/>
  <c r="H47" i="31" s="1"/>
  <c r="J47" i="31" s="1"/>
  <c r="K47" i="31" s="1"/>
  <c r="L47" i="31" s="1"/>
  <c r="M47" i="31" s="1"/>
  <c r="N47" i="31" s="1"/>
  <c r="O47" i="31" s="1"/>
  <c r="Q47" i="31" s="1"/>
  <c r="R47" i="31" s="1"/>
  <c r="S47" i="31" s="1"/>
  <c r="T47" i="31" s="1"/>
  <c r="X47" i="31" s="1"/>
  <c r="Y47" i="31" s="1"/>
  <c r="Z47" i="31" s="1"/>
  <c r="AA47" i="31" s="1"/>
  <c r="AB47" i="31" s="1"/>
  <c r="AC47" i="31" s="1"/>
  <c r="AE47" i="31" s="1"/>
  <c r="AF47" i="31" s="1"/>
  <c r="AG47" i="31" s="1"/>
  <c r="AI47" i="31" s="1"/>
  <c r="BR51" i="31"/>
  <c r="D53" i="31"/>
  <c r="E53" i="31" s="1"/>
  <c r="F53" i="31" s="1"/>
  <c r="G53" i="31" s="1"/>
  <c r="H53" i="31" s="1"/>
  <c r="J53" i="31" s="1"/>
  <c r="K53" i="31" s="1"/>
  <c r="L53" i="31" s="1"/>
  <c r="M53" i="31" s="1"/>
  <c r="N53" i="31" s="1"/>
  <c r="O53" i="31" s="1"/>
  <c r="Q53" i="31" s="1"/>
  <c r="R53" i="31" s="1"/>
  <c r="S53" i="31" s="1"/>
  <c r="T53" i="31" s="1"/>
  <c r="D46" i="31"/>
  <c r="E46" i="31" s="1"/>
  <c r="F46" i="31" s="1"/>
  <c r="G46" i="31" s="1"/>
  <c r="H46" i="31" s="1"/>
  <c r="J46" i="31" s="1"/>
  <c r="K46" i="31" s="1"/>
  <c r="L46" i="31" s="1"/>
  <c r="M46" i="31" s="1"/>
  <c r="N46" i="31" s="1"/>
  <c r="O46" i="31" s="1"/>
  <c r="Q46" i="31" s="1"/>
  <c r="R46" i="31" s="1"/>
  <c r="S46" i="31" s="1"/>
  <c r="T46" i="31" s="1"/>
  <c r="X46" i="31" s="1"/>
  <c r="Y46" i="31" s="1"/>
  <c r="Z46" i="31" s="1"/>
  <c r="AA46" i="31" s="1"/>
  <c r="AB46" i="31" s="1"/>
  <c r="AC46" i="31" s="1"/>
  <c r="AE46" i="31" s="1"/>
  <c r="AF46" i="31" s="1"/>
  <c r="AG46" i="31" s="1"/>
  <c r="AI46" i="31" s="1"/>
  <c r="BR42" i="31"/>
  <c r="AN46" i="31"/>
  <c r="AO46" i="31" s="1"/>
  <c r="AQ46" i="31" s="1"/>
  <c r="AR46" i="31" s="1"/>
  <c r="AS46" i="31" s="1"/>
  <c r="AT46" i="31" s="1"/>
  <c r="AU46" i="31" s="1"/>
  <c r="AV46" i="31" s="1"/>
  <c r="AX46" i="31" s="1"/>
  <c r="AY46" i="31" s="1"/>
  <c r="AZ46" i="31" s="1"/>
  <c r="BA46" i="31" s="1"/>
  <c r="BB46" i="31" s="1"/>
  <c r="BC46" i="31" s="1"/>
  <c r="BE46" i="31" s="1"/>
  <c r="BF46" i="31" s="1"/>
  <c r="BG46" i="31" s="1"/>
  <c r="BH46" i="31" s="1"/>
  <c r="BI46" i="31" s="1"/>
  <c r="BJ46" i="31" s="1"/>
  <c r="BL46" i="31" s="1"/>
  <c r="BM46" i="31" s="1"/>
  <c r="BN46" i="31" s="1"/>
  <c r="BO46" i="31" s="1"/>
  <c r="BP46" i="31" s="1"/>
  <c r="D52" i="31"/>
  <c r="E52" i="31" s="1"/>
  <c r="DA42" i="31"/>
  <c r="BW44" i="31"/>
  <c r="G23" i="30"/>
  <c r="Q23" i="30"/>
  <c r="Z23" i="30"/>
  <c r="CM23" i="30"/>
  <c r="CV23" i="30"/>
  <c r="F21" i="30"/>
  <c r="G21" i="30" s="1"/>
  <c r="L23" i="30"/>
  <c r="U23" i="30"/>
  <c r="AE23" i="30"/>
  <c r="BY23" i="30"/>
  <c r="CH23" i="30"/>
  <c r="CR23" i="30"/>
  <c r="E15" i="30"/>
  <c r="F15" i="30" s="1"/>
  <c r="G15" i="30" s="1"/>
  <c r="M23" i="30"/>
  <c r="O24" i="30"/>
  <c r="CL24" i="30"/>
  <c r="E23" i="30"/>
  <c r="N23" i="30"/>
  <c r="X23" i="30"/>
  <c r="AG23" i="30"/>
  <c r="CA23" i="30"/>
  <c r="CK23" i="30"/>
  <c r="CK25" i="30" s="1"/>
  <c r="CT23" i="30"/>
  <c r="D23" i="30"/>
  <c r="F24" i="30"/>
  <c r="BF24" i="30"/>
  <c r="BF25" i="30" s="1"/>
  <c r="F23" i="30"/>
  <c r="O23" i="30"/>
  <c r="Y23" i="30"/>
  <c r="CB23" i="30"/>
  <c r="CL23" i="30"/>
  <c r="CU23" i="30"/>
  <c r="H24" i="30"/>
  <c r="R24" i="30"/>
  <c r="AA24" i="30"/>
  <c r="AO24" i="30"/>
  <c r="AO25" i="30" s="1"/>
  <c r="AY24" i="30"/>
  <c r="BH24" i="30"/>
  <c r="BQ24" i="30"/>
  <c r="CE24" i="30"/>
  <c r="CN24" i="30"/>
  <c r="CW24" i="30"/>
  <c r="G13" i="30"/>
  <c r="Q13" i="30"/>
  <c r="Z13" i="30"/>
  <c r="AN13" i="30"/>
  <c r="AX13" i="30"/>
  <c r="BG13" i="30"/>
  <c r="BP13" i="30"/>
  <c r="CD13" i="30"/>
  <c r="CM13" i="30"/>
  <c r="CV13" i="30"/>
  <c r="H19" i="30"/>
  <c r="R19" i="30"/>
  <c r="AA19" i="30"/>
  <c r="AO19" i="30"/>
  <c r="AY19" i="30"/>
  <c r="BH19" i="30"/>
  <c r="BQ19" i="30"/>
  <c r="CE19" i="30"/>
  <c r="CN19" i="30"/>
  <c r="CW19" i="30"/>
  <c r="AF23" i="30"/>
  <c r="CS23" i="30"/>
  <c r="AV24" i="30"/>
  <c r="AV25" i="30" s="1"/>
  <c r="CU24" i="30"/>
  <c r="V23" i="30"/>
  <c r="CI23" i="30"/>
  <c r="AM24" i="30"/>
  <c r="CB24" i="30"/>
  <c r="AY25" i="30"/>
  <c r="BH7" i="30"/>
  <c r="BQ7" i="30"/>
  <c r="BX15" i="30"/>
  <c r="BY15" i="30" s="1"/>
  <c r="BZ15" i="30" s="1"/>
  <c r="CA15" i="30" s="1"/>
  <c r="CB15" i="30" s="1"/>
  <c r="CD15" i="30" s="1"/>
  <c r="BZ23" i="30"/>
  <c r="Y24" i="30"/>
  <c r="BO24" i="30"/>
  <c r="BO25" i="30" s="1"/>
  <c r="J7" i="26"/>
  <c r="S7" i="26"/>
  <c r="AE7" i="26"/>
  <c r="J13" i="26"/>
  <c r="S13" i="26"/>
  <c r="CH19" i="26"/>
  <c r="CA7" i="26"/>
  <c r="CF23" i="26"/>
  <c r="CF25" i="26" s="1"/>
  <c r="CO7" i="30"/>
  <c r="AO13" i="30"/>
  <c r="AY13" i="30"/>
  <c r="BH13" i="30"/>
  <c r="BQ13" i="30"/>
  <c r="AN21" i="30"/>
  <c r="AO21" i="30" s="1"/>
  <c r="AQ21" i="30" s="1"/>
  <c r="AR21" i="30" s="1"/>
  <c r="AS21" i="30" s="1"/>
  <c r="AT21" i="30" s="1"/>
  <c r="AU21" i="30" s="1"/>
  <c r="AV21" i="30" s="1"/>
  <c r="AX21" i="30" s="1"/>
  <c r="AY21" i="30" s="1"/>
  <c r="AZ21" i="30" s="1"/>
  <c r="BA21" i="30" s="1"/>
  <c r="BB21" i="30" s="1"/>
  <c r="BC21" i="30" s="1"/>
  <c r="BE21" i="30" s="1"/>
  <c r="BF21" i="30" s="1"/>
  <c r="BG21" i="30" s="1"/>
  <c r="BH21" i="30" s="1"/>
  <c r="BI21" i="30" s="1"/>
  <c r="BJ21" i="30" s="1"/>
  <c r="BL21" i="30" s="1"/>
  <c r="BM21" i="30" s="1"/>
  <c r="BN21" i="30" s="1"/>
  <c r="BO21" i="30" s="1"/>
  <c r="BP21" i="30" s="1"/>
  <c r="AS13" i="30"/>
  <c r="BB13" i="30"/>
  <c r="BL13" i="30"/>
  <c r="AN24" i="26"/>
  <c r="AT19" i="30"/>
  <c r="BC19" i="30"/>
  <c r="BM19" i="30"/>
  <c r="AM9" i="30"/>
  <c r="AN9" i="30" s="1"/>
  <c r="AO9" i="30" s="1"/>
  <c r="AQ9" i="30" s="1"/>
  <c r="AR9" i="30" s="1"/>
  <c r="AS9" i="30" s="1"/>
  <c r="AT9" i="30" s="1"/>
  <c r="AU9" i="30" s="1"/>
  <c r="AV9" i="30" s="1"/>
  <c r="AX9" i="30" s="1"/>
  <c r="AY9" i="30" s="1"/>
  <c r="AZ9" i="30" s="1"/>
  <c r="BA9" i="30" s="1"/>
  <c r="BB9" i="30" s="1"/>
  <c r="BC9" i="30" s="1"/>
  <c r="BE9" i="30" s="1"/>
  <c r="BF9" i="30" s="1"/>
  <c r="BG9" i="30" s="1"/>
  <c r="BH9" i="30" s="1"/>
  <c r="BI9" i="30" s="1"/>
  <c r="BJ9" i="30" s="1"/>
  <c r="BL9" i="30" s="1"/>
  <c r="BM9" i="30" s="1"/>
  <c r="BN9" i="30" s="1"/>
  <c r="BO9" i="30" s="1"/>
  <c r="BP9" i="30" s="1"/>
  <c r="AM15" i="30"/>
  <c r="AN15" i="30" s="1"/>
  <c r="AO15" i="30" s="1"/>
  <c r="AQ15" i="30" s="1"/>
  <c r="AR15" i="30" s="1"/>
  <c r="AS15" i="30" s="1"/>
  <c r="AT15" i="30" s="1"/>
  <c r="AU15" i="30" s="1"/>
  <c r="AV15" i="30" s="1"/>
  <c r="AX15" i="30" s="1"/>
  <c r="AY15" i="30" s="1"/>
  <c r="AZ15" i="30" s="1"/>
  <c r="BA15" i="30" s="1"/>
  <c r="BB15" i="30" s="1"/>
  <c r="BC15" i="30" s="1"/>
  <c r="BE15" i="30" s="1"/>
  <c r="BF15" i="30" s="1"/>
  <c r="BG15" i="30" s="1"/>
  <c r="BH15" i="30" s="1"/>
  <c r="BI15" i="30" s="1"/>
  <c r="BJ15" i="30" s="1"/>
  <c r="BL15" i="30" s="1"/>
  <c r="BM15" i="30" s="1"/>
  <c r="BN15" i="30" s="1"/>
  <c r="BO15" i="30" s="1"/>
  <c r="BP15" i="30" s="1"/>
  <c r="CE15" i="30"/>
  <c r="CF15" i="30" s="1"/>
  <c r="CG15" i="30" s="1"/>
  <c r="CH15" i="30" s="1"/>
  <c r="CI15" i="30" s="1"/>
  <c r="CK15" i="30" s="1"/>
  <c r="CL15" i="30" s="1"/>
  <c r="CM15" i="30" s="1"/>
  <c r="CN15" i="30" s="1"/>
  <c r="CO15" i="30" s="1"/>
  <c r="CP15" i="30" s="1"/>
  <c r="CR15" i="30" s="1"/>
  <c r="CS15" i="30" s="1"/>
  <c r="CT15" i="30" s="1"/>
  <c r="CU15" i="30" s="1"/>
  <c r="CV15" i="30" s="1"/>
  <c r="CW15" i="30" s="1"/>
  <c r="CY15" i="30" s="1"/>
  <c r="DA15" i="30" s="1"/>
  <c r="L13" i="30"/>
  <c r="U13" i="30"/>
  <c r="AE13" i="30"/>
  <c r="DA17" i="30"/>
  <c r="D9" i="30"/>
  <c r="E9" i="30" s="1"/>
  <c r="F9" i="30" s="1"/>
  <c r="G9" i="30" s="1"/>
  <c r="H9" i="30" s="1"/>
  <c r="J9" i="30" s="1"/>
  <c r="K9" i="30" s="1"/>
  <c r="L9" i="30" s="1"/>
  <c r="M9" i="30" s="1"/>
  <c r="N9" i="30" s="1"/>
  <c r="O9" i="30" s="1"/>
  <c r="Q9" i="30" s="1"/>
  <c r="R9" i="30" s="1"/>
  <c r="S9" i="30" s="1"/>
  <c r="T9" i="30" s="1"/>
  <c r="U9" i="30" s="1"/>
  <c r="V9" i="30" s="1"/>
  <c r="X9" i="30" s="1"/>
  <c r="Y9" i="30" s="1"/>
  <c r="Z9" i="30" s="1"/>
  <c r="AA9" i="30" s="1"/>
  <c r="AB9" i="30" s="1"/>
  <c r="AC9" i="30" s="1"/>
  <c r="AE9" i="30" s="1"/>
  <c r="AF9" i="30" s="1"/>
  <c r="AG9" i="30" s="1"/>
  <c r="AI9" i="30" s="1"/>
  <c r="CI19" i="30"/>
  <c r="H15" i="30"/>
  <c r="J15" i="30" s="1"/>
  <c r="K15" i="30" s="1"/>
  <c r="L15" i="30" s="1"/>
  <c r="M15" i="30" s="1"/>
  <c r="N15" i="30" s="1"/>
  <c r="O15" i="30" s="1"/>
  <c r="Q15" i="30" s="1"/>
  <c r="R15" i="30" s="1"/>
  <c r="S15" i="30" s="1"/>
  <c r="T15" i="30" s="1"/>
  <c r="U15" i="30" s="1"/>
  <c r="V15" i="30" s="1"/>
  <c r="X15" i="30" s="1"/>
  <c r="Y15" i="30" s="1"/>
  <c r="Z15" i="30" s="1"/>
  <c r="AA15" i="30" s="1"/>
  <c r="AB15" i="30" s="1"/>
  <c r="AC15" i="30" s="1"/>
  <c r="AE15" i="30" s="1"/>
  <c r="AF15" i="30" s="1"/>
  <c r="AG15" i="30" s="1"/>
  <c r="AI15" i="30" s="1"/>
  <c r="H21" i="30"/>
  <c r="J21" i="30" s="1"/>
  <c r="K21" i="30" s="1"/>
  <c r="L21" i="30" s="1"/>
  <c r="M21" i="30" s="1"/>
  <c r="N21" i="30" s="1"/>
  <c r="O21" i="30" s="1"/>
  <c r="Q21" i="30" s="1"/>
  <c r="R21" i="30" s="1"/>
  <c r="S21" i="30" s="1"/>
  <c r="T21" i="30" s="1"/>
  <c r="U21" i="30" s="1"/>
  <c r="V21" i="30" s="1"/>
  <c r="X21" i="30" s="1"/>
  <c r="Y21" i="30" s="1"/>
  <c r="Z21" i="30" s="1"/>
  <c r="AA21" i="30" s="1"/>
  <c r="AB21" i="30" s="1"/>
  <c r="AC21" i="30" s="1"/>
  <c r="AE21" i="30" s="1"/>
  <c r="AF21" i="30" s="1"/>
  <c r="AG21" i="30" s="1"/>
  <c r="AI21" i="30" s="1"/>
  <c r="BW21" i="30"/>
  <c r="BX21" i="30" s="1"/>
  <c r="BY21" i="30" s="1"/>
  <c r="BZ21" i="30" s="1"/>
  <c r="CA21" i="30" s="1"/>
  <c r="CB21" i="30" s="1"/>
  <c r="CD21" i="30" s="1"/>
  <c r="CE21" i="30" s="1"/>
  <c r="CF21" i="30" s="1"/>
  <c r="CG21" i="30" s="1"/>
  <c r="CH21" i="30" s="1"/>
  <c r="CI21" i="30" s="1"/>
  <c r="CK21" i="30" s="1"/>
  <c r="CL21" i="30" s="1"/>
  <c r="CM21" i="30" s="1"/>
  <c r="CN21" i="30" s="1"/>
  <c r="CO21" i="30" s="1"/>
  <c r="CP21" i="30" s="1"/>
  <c r="CR21" i="30" s="1"/>
  <c r="CS21" i="30" s="1"/>
  <c r="CT21" i="30" s="1"/>
  <c r="CU21" i="30" s="1"/>
  <c r="CV21" i="30" s="1"/>
  <c r="CW21" i="30" s="1"/>
  <c r="CY21" i="30" s="1"/>
  <c r="DA21" i="30" s="1"/>
  <c r="CD23" i="30"/>
  <c r="H13" i="30"/>
  <c r="R13" i="30"/>
  <c r="AA13" i="30"/>
  <c r="H23" i="30"/>
  <c r="R23" i="30"/>
  <c r="R25" i="30" s="1"/>
  <c r="AA23" i="30"/>
  <c r="CE23" i="30"/>
  <c r="CE25" i="30" s="1"/>
  <c r="CN23" i="30"/>
  <c r="CW23" i="30"/>
  <c r="CP13" i="30"/>
  <c r="T13" i="30"/>
  <c r="BA13" i="30"/>
  <c r="CS19" i="30"/>
  <c r="K13" i="30"/>
  <c r="BJ13" i="30"/>
  <c r="AR13" i="30"/>
  <c r="CG13" i="30"/>
  <c r="BX24" i="26"/>
  <c r="AC13" i="30"/>
  <c r="BX13" i="30"/>
  <c r="BX16" i="30"/>
  <c r="J19" i="30"/>
  <c r="S19" i="30"/>
  <c r="AB19" i="30"/>
  <c r="AQ19" i="30"/>
  <c r="AZ19" i="30"/>
  <c r="BI19" i="30"/>
  <c r="BY13" i="30"/>
  <c r="CH13" i="30"/>
  <c r="CR13" i="30"/>
  <c r="K19" i="30"/>
  <c r="T19" i="30"/>
  <c r="AC19" i="30"/>
  <c r="AR19" i="30"/>
  <c r="BA19" i="30"/>
  <c r="BJ19" i="30"/>
  <c r="BX19" i="30"/>
  <c r="CG19" i="30"/>
  <c r="CP19" i="30"/>
  <c r="Q7" i="26"/>
  <c r="Q13" i="26"/>
  <c r="F19" i="26"/>
  <c r="AC7" i="26"/>
  <c r="AC13" i="26"/>
  <c r="AC19" i="26"/>
  <c r="CI24" i="26"/>
  <c r="E13" i="30"/>
  <c r="N13" i="30"/>
  <c r="X13" i="30"/>
  <c r="AG13" i="30"/>
  <c r="AU13" i="30"/>
  <c r="BE13" i="30"/>
  <c r="BN13" i="30"/>
  <c r="CA13" i="30"/>
  <c r="CK13" i="30"/>
  <c r="CT13" i="30"/>
  <c r="M19" i="30"/>
  <c r="V19" i="30"/>
  <c r="AF19" i="30"/>
  <c r="BZ19" i="30"/>
  <c r="K24" i="30"/>
  <c r="K25" i="30" s="1"/>
  <c r="T24" i="30"/>
  <c r="T25" i="30" s="1"/>
  <c r="AC24" i="30"/>
  <c r="AC25" i="30" s="1"/>
  <c r="AR24" i="30"/>
  <c r="AR25" i="30" s="1"/>
  <c r="BA24" i="30"/>
  <c r="BJ24" i="30"/>
  <c r="BJ25" i="30" s="1"/>
  <c r="BX24" i="30"/>
  <c r="BX25" i="30" s="1"/>
  <c r="CG24" i="30"/>
  <c r="CG25" i="30" s="1"/>
  <c r="CP24" i="30"/>
  <c r="CE22" i="30"/>
  <c r="CF22" i="30" s="1"/>
  <c r="CG22" i="30" s="1"/>
  <c r="CI22" i="30" s="1"/>
  <c r="BZ24" i="26"/>
  <c r="CL24" i="26"/>
  <c r="L24" i="30"/>
  <c r="U24" i="30"/>
  <c r="AE24" i="30"/>
  <c r="AS24" i="30"/>
  <c r="AS25" i="30" s="1"/>
  <c r="BB24" i="30"/>
  <c r="BB25" i="30" s="1"/>
  <c r="BL24" i="30"/>
  <c r="BL25" i="30" s="1"/>
  <c r="BY24" i="30"/>
  <c r="BY25" i="30" s="1"/>
  <c r="CH24" i="30"/>
  <c r="CR24" i="30"/>
  <c r="CR28" i="30" s="1"/>
  <c r="BY16" i="30"/>
  <c r="BZ16" i="30" s="1"/>
  <c r="CB16" i="30" s="1"/>
  <c r="BA25" i="30"/>
  <c r="BR26" i="26"/>
  <c r="F19" i="30"/>
  <c r="O19" i="30"/>
  <c r="Y19" i="30"/>
  <c r="AV19" i="30"/>
  <c r="BF19" i="30"/>
  <c r="BO19" i="30"/>
  <c r="CB19" i="30"/>
  <c r="CL19" i="30"/>
  <c r="CU19" i="30"/>
  <c r="BG24" i="30"/>
  <c r="BG25" i="30" s="1"/>
  <c r="G24" i="30"/>
  <c r="G25" i="30" s="1"/>
  <c r="Q24" i="30"/>
  <c r="Q25" i="30" s="1"/>
  <c r="Z24" i="30"/>
  <c r="AN24" i="30"/>
  <c r="AN25" i="30" s="1"/>
  <c r="AX24" i="30"/>
  <c r="AX25" i="30" s="1"/>
  <c r="BP24" i="30"/>
  <c r="CD24" i="30"/>
  <c r="CD28" i="30" s="1"/>
  <c r="CE28" i="30" s="1"/>
  <c r="CM24" i="30"/>
  <c r="CV24" i="30"/>
  <c r="J13" i="30"/>
  <c r="S13" i="30"/>
  <c r="AB13" i="30"/>
  <c r="AQ13" i="30"/>
  <c r="AZ13" i="30"/>
  <c r="BI13" i="30"/>
  <c r="CF13" i="30"/>
  <c r="CO13" i="30"/>
  <c r="CY13" i="30"/>
  <c r="G19" i="30"/>
  <c r="Q19" i="30"/>
  <c r="Z19" i="30"/>
  <c r="AN19" i="30"/>
  <c r="AX19" i="30"/>
  <c r="BG19" i="30"/>
  <c r="BP19" i="30"/>
  <c r="CD19" i="30"/>
  <c r="CM19" i="30"/>
  <c r="CV19" i="30"/>
  <c r="AI12" i="30"/>
  <c r="BW13" i="26"/>
  <c r="CG13" i="26"/>
  <c r="J24" i="30"/>
  <c r="J25" i="30" s="1"/>
  <c r="S24" i="30"/>
  <c r="S25" i="30" s="1"/>
  <c r="AB24" i="30"/>
  <c r="AB25" i="30" s="1"/>
  <c r="AQ24" i="30"/>
  <c r="AZ24" i="30"/>
  <c r="AZ25" i="30" s="1"/>
  <c r="BI24" i="30"/>
  <c r="BI25" i="30" s="1"/>
  <c r="BW24" i="30"/>
  <c r="CF24" i="30"/>
  <c r="CF25" i="30" s="1"/>
  <c r="CO24" i="30"/>
  <c r="CO25" i="30" s="1"/>
  <c r="CY24" i="30"/>
  <c r="CY28" i="30" s="1"/>
  <c r="DA28" i="30" s="1"/>
  <c r="BW10" i="30"/>
  <c r="BX10" i="30" s="1"/>
  <c r="BY10" i="30" s="1"/>
  <c r="CL16" i="30"/>
  <c r="CM16" i="30" s="1"/>
  <c r="CN16" i="30" s="1"/>
  <c r="CS22" i="30"/>
  <c r="CT22" i="30" s="1"/>
  <c r="CU22" i="30" s="1"/>
  <c r="BZ19" i="26"/>
  <c r="CL19" i="26"/>
  <c r="BA7" i="30"/>
  <c r="AQ25" i="30"/>
  <c r="CE16" i="30"/>
  <c r="CF16" i="30" s="1"/>
  <c r="CG16" i="30" s="1"/>
  <c r="CI16" i="30" s="1"/>
  <c r="CL22" i="30"/>
  <c r="CM22" i="30" s="1"/>
  <c r="CN22" i="30" s="1"/>
  <c r="CO22" i="30" s="1"/>
  <c r="BZ13" i="26"/>
  <c r="CL13" i="26"/>
  <c r="AN22" i="30"/>
  <c r="AO22" i="30" s="1"/>
  <c r="AQ22" i="30" s="1"/>
  <c r="AR22" i="30" s="1"/>
  <c r="AS22" i="30" s="1"/>
  <c r="AT22" i="30" s="1"/>
  <c r="AU22" i="30" s="1"/>
  <c r="AV22" i="30" s="1"/>
  <c r="AX22" i="30" s="1"/>
  <c r="AY22" i="30" s="1"/>
  <c r="AZ22" i="30" s="1"/>
  <c r="BA22" i="30" s="1"/>
  <c r="BB22" i="30" s="1"/>
  <c r="BC22" i="30" s="1"/>
  <c r="BE22" i="30" s="1"/>
  <c r="BF22" i="30" s="1"/>
  <c r="BG22" i="30" s="1"/>
  <c r="BH22" i="30" s="1"/>
  <c r="BI22" i="30" s="1"/>
  <c r="BJ22" i="30" s="1"/>
  <c r="BL22" i="30" s="1"/>
  <c r="BM22" i="30" s="1"/>
  <c r="BN22" i="30" s="1"/>
  <c r="BO22" i="30" s="1"/>
  <c r="BP22" i="30" s="1"/>
  <c r="BQ22" i="30" s="1"/>
  <c r="AX24" i="26"/>
  <c r="D24" i="30"/>
  <c r="D25" i="30" s="1"/>
  <c r="M24" i="30"/>
  <c r="V24" i="30"/>
  <c r="V25" i="30" s="1"/>
  <c r="AF24" i="30"/>
  <c r="AF25" i="30" s="1"/>
  <c r="AT24" i="30"/>
  <c r="AT25" i="30" s="1"/>
  <c r="BC24" i="30"/>
  <c r="BM24" i="30"/>
  <c r="BM25" i="30" s="1"/>
  <c r="BZ24" i="30"/>
  <c r="BZ25" i="30" s="1"/>
  <c r="CI24" i="30"/>
  <c r="CI25" i="30" s="1"/>
  <c r="CS24" i="30"/>
  <c r="CS25" i="30" s="1"/>
  <c r="R7" i="30"/>
  <c r="CU7" i="30"/>
  <c r="CY10" i="30"/>
  <c r="DA10" i="30" s="1"/>
  <c r="CS16" i="30"/>
  <c r="CT16" i="30" s="1"/>
  <c r="CU16" i="30" s="1"/>
  <c r="CW16" i="30" s="1"/>
  <c r="CG19" i="26"/>
  <c r="E24" i="30"/>
  <c r="N24" i="30"/>
  <c r="N25" i="30" s="1"/>
  <c r="X24" i="30"/>
  <c r="AG24" i="30"/>
  <c r="AU24" i="30"/>
  <c r="AU25" i="30" s="1"/>
  <c r="BE24" i="30"/>
  <c r="BE25" i="30" s="1"/>
  <c r="BN24" i="30"/>
  <c r="BN25" i="30" s="1"/>
  <c r="CA24" i="30"/>
  <c r="CA25" i="30" s="1"/>
  <c r="CK24" i="30"/>
  <c r="CK28" i="30" s="1"/>
  <c r="CT24" i="30"/>
  <c r="CT25" i="30" s="1"/>
  <c r="U7" i="30"/>
  <c r="BJ7" i="30"/>
  <c r="CY7" i="30"/>
  <c r="M13" i="30"/>
  <c r="V13" i="30"/>
  <c r="AF13" i="30"/>
  <c r="AT13" i="30"/>
  <c r="BC13" i="30"/>
  <c r="BM13" i="30"/>
  <c r="BZ13" i="30"/>
  <c r="CI13" i="30"/>
  <c r="CS13" i="30"/>
  <c r="AN16" i="30"/>
  <c r="AO16" i="30" s="1"/>
  <c r="AQ16" i="30" s="1"/>
  <c r="AR16" i="30" s="1"/>
  <c r="AS16" i="30" s="1"/>
  <c r="AT16" i="30" s="1"/>
  <c r="AU16" i="30" s="1"/>
  <c r="AV16" i="30" s="1"/>
  <c r="AX16" i="30" s="1"/>
  <c r="AY16" i="30" s="1"/>
  <c r="AZ16" i="30" s="1"/>
  <c r="BA16" i="30" s="1"/>
  <c r="BB16" i="30" s="1"/>
  <c r="BC16" i="30" s="1"/>
  <c r="BE16" i="30" s="1"/>
  <c r="BF16" i="30" s="1"/>
  <c r="BG16" i="30" s="1"/>
  <c r="BH16" i="30" s="1"/>
  <c r="BI16" i="30" s="1"/>
  <c r="BJ16" i="30" s="1"/>
  <c r="BL16" i="30" s="1"/>
  <c r="BM16" i="30" s="1"/>
  <c r="BN16" i="30" s="1"/>
  <c r="BO16" i="30" s="1"/>
  <c r="BP16" i="30" s="1"/>
  <c r="BQ16" i="30" s="1"/>
  <c r="AU19" i="30"/>
  <c r="BE19" i="30"/>
  <c r="BN19" i="30"/>
  <c r="CA19" i="30"/>
  <c r="CK19" i="30"/>
  <c r="CT19" i="30"/>
  <c r="AA7" i="30"/>
  <c r="BP7" i="30"/>
  <c r="L7" i="30"/>
  <c r="Y7" i="26"/>
  <c r="M13" i="26"/>
  <c r="Y13" i="26"/>
  <c r="M19" i="26"/>
  <c r="Y19" i="26"/>
  <c r="AE7" i="30"/>
  <c r="BW7" i="30"/>
  <c r="BW24" i="26"/>
  <c r="CG24" i="26"/>
  <c r="AN7" i="30"/>
  <c r="CB7" i="30"/>
  <c r="D19" i="30"/>
  <c r="AR7" i="30"/>
  <c r="CF7" i="30"/>
  <c r="DA12" i="30"/>
  <c r="CN19" i="26"/>
  <c r="BN24" i="26"/>
  <c r="H7" i="30"/>
  <c r="AX7" i="30"/>
  <c r="CL7" i="30"/>
  <c r="L7" i="26"/>
  <c r="BE23" i="26"/>
  <c r="D22" i="26"/>
  <c r="E22" i="26" s="1"/>
  <c r="F22" i="26" s="1"/>
  <c r="G22" i="26" s="1"/>
  <c r="H22" i="26" s="1"/>
  <c r="J22" i="26" s="1"/>
  <c r="K22" i="26" s="1"/>
  <c r="L22" i="26" s="1"/>
  <c r="M22" i="26" s="1"/>
  <c r="N22" i="26" s="1"/>
  <c r="O22" i="26" s="1"/>
  <c r="Q22" i="26" s="1"/>
  <c r="R22" i="26" s="1"/>
  <c r="S22" i="26" s="1"/>
  <c r="T22" i="26" s="1"/>
  <c r="BH19" i="26"/>
  <c r="M7" i="26"/>
  <c r="AF7" i="26"/>
  <c r="CB13" i="26"/>
  <c r="CM13" i="26"/>
  <c r="AU24" i="26"/>
  <c r="BB13" i="26"/>
  <c r="BE24" i="26"/>
  <c r="CN13" i="26"/>
  <c r="BX16" i="26"/>
  <c r="BY16" i="26" s="1"/>
  <c r="BX19" i="26"/>
  <c r="CI19" i="26"/>
  <c r="BF24" i="26"/>
  <c r="AR7" i="26"/>
  <c r="BJ23" i="26"/>
  <c r="BH13" i="26"/>
  <c r="AN21" i="26"/>
  <c r="AO21" i="26" s="1"/>
  <c r="AQ21" i="26" s="1"/>
  <c r="AR21" i="26" s="1"/>
  <c r="AS21" i="26" s="1"/>
  <c r="AT21" i="26" s="1"/>
  <c r="AU21" i="26" s="1"/>
  <c r="AV21" i="26" s="1"/>
  <c r="AX21" i="26" s="1"/>
  <c r="AY21" i="26" s="1"/>
  <c r="AZ21" i="26" s="1"/>
  <c r="BA21" i="26" s="1"/>
  <c r="BB21" i="26" s="1"/>
  <c r="BC21" i="26" s="1"/>
  <c r="BE21" i="26" s="1"/>
  <c r="BF21" i="26" s="1"/>
  <c r="BG21" i="26" s="1"/>
  <c r="BH21" i="26" s="1"/>
  <c r="BI21" i="26" s="1"/>
  <c r="BJ21" i="26" s="1"/>
  <c r="BL21" i="26" s="1"/>
  <c r="BM21" i="26" s="1"/>
  <c r="BN21" i="26" s="1"/>
  <c r="BO21" i="26" s="1"/>
  <c r="BP21" i="26" s="1"/>
  <c r="BQ21" i="26" s="1"/>
  <c r="CB24" i="26"/>
  <c r="BY19" i="26"/>
  <c r="CK19" i="26"/>
  <c r="BG24" i="26"/>
  <c r="BQ7" i="26"/>
  <c r="R7" i="26"/>
  <c r="AA7" i="26"/>
  <c r="G13" i="26"/>
  <c r="BM19" i="26"/>
  <c r="AZ19" i="26"/>
  <c r="CD7" i="26"/>
  <c r="X13" i="26"/>
  <c r="L19" i="26"/>
  <c r="AE19" i="26"/>
  <c r="BX13" i="26"/>
  <c r="CI13" i="26"/>
  <c r="AN9" i="26"/>
  <c r="AO9" i="26" s="1"/>
  <c r="AQ9" i="26" s="1"/>
  <c r="AR9" i="26" s="1"/>
  <c r="AS9" i="26" s="1"/>
  <c r="AT9" i="26" s="1"/>
  <c r="AU9" i="26" s="1"/>
  <c r="AV9" i="26" s="1"/>
  <c r="AX9" i="26" s="1"/>
  <c r="AY9" i="26" s="1"/>
  <c r="AZ9" i="26" s="1"/>
  <c r="BA9" i="26" s="1"/>
  <c r="BB9" i="26" s="1"/>
  <c r="BC9" i="26" s="1"/>
  <c r="BE9" i="26" s="1"/>
  <c r="BF9" i="26" s="1"/>
  <c r="BG9" i="26" s="1"/>
  <c r="BH9" i="26" s="1"/>
  <c r="BI9" i="26" s="1"/>
  <c r="BJ9" i="26" s="1"/>
  <c r="BL9" i="26" s="1"/>
  <c r="BM9" i="26" s="1"/>
  <c r="BN9" i="26" s="1"/>
  <c r="BO9" i="26" s="1"/>
  <c r="BP9" i="26" s="1"/>
  <c r="BQ9" i="26" s="1"/>
  <c r="CE23" i="26"/>
  <c r="N13" i="26"/>
  <c r="AG13" i="26"/>
  <c r="BH24" i="26"/>
  <c r="AN16" i="26"/>
  <c r="AO16" i="26" s="1"/>
  <c r="AQ16" i="26" s="1"/>
  <c r="AR16" i="26" s="1"/>
  <c r="AS16" i="26" s="1"/>
  <c r="AT16" i="26" s="1"/>
  <c r="AU16" i="26" s="1"/>
  <c r="AV16" i="26" s="1"/>
  <c r="AX16" i="26" s="1"/>
  <c r="AY16" i="26" s="1"/>
  <c r="AZ16" i="26" s="1"/>
  <c r="BA16" i="26" s="1"/>
  <c r="BB16" i="26" s="1"/>
  <c r="BC16" i="26" s="1"/>
  <c r="BE16" i="26" s="1"/>
  <c r="BF16" i="26" s="1"/>
  <c r="BG16" i="26" s="1"/>
  <c r="BH16" i="26" s="1"/>
  <c r="BI16" i="26" s="1"/>
  <c r="BJ16" i="26" s="1"/>
  <c r="BL16" i="26" s="1"/>
  <c r="BM16" i="26" s="1"/>
  <c r="BN16" i="26" s="1"/>
  <c r="BO16" i="26" s="1"/>
  <c r="BP16" i="26" s="1"/>
  <c r="CE19" i="26"/>
  <c r="BP24" i="26"/>
  <c r="BP25" i="30"/>
  <c r="BR15" i="30"/>
  <c r="BQ15" i="30"/>
  <c r="BQ9" i="30"/>
  <c r="BR9" i="30"/>
  <c r="CO16" i="30"/>
  <c r="CP16" i="30"/>
  <c r="BR21" i="30"/>
  <c r="BQ21" i="30"/>
  <c r="BR11" i="30"/>
  <c r="CL25" i="30"/>
  <c r="CU25" i="30"/>
  <c r="AM28" i="30"/>
  <c r="F7" i="30"/>
  <c r="O7" i="30"/>
  <c r="Y7" i="30"/>
  <c r="AU7" i="30"/>
  <c r="BE7" i="30"/>
  <c r="BN7" i="30"/>
  <c r="BZ7" i="30"/>
  <c r="CI7" i="30"/>
  <c r="CS7" i="30"/>
  <c r="CD10" i="30"/>
  <c r="CE10" i="30" s="1"/>
  <c r="CF10" i="30" s="1"/>
  <c r="CG10" i="30" s="1"/>
  <c r="D16" i="30"/>
  <c r="E16" i="30" s="1"/>
  <c r="F16" i="30" s="1"/>
  <c r="G16" i="30" s="1"/>
  <c r="H16" i="30" s="1"/>
  <c r="J16" i="30" s="1"/>
  <c r="K16" i="30" s="1"/>
  <c r="L16" i="30" s="1"/>
  <c r="M16" i="30" s="1"/>
  <c r="N16" i="30" s="1"/>
  <c r="O16" i="30" s="1"/>
  <c r="Q16" i="30" s="1"/>
  <c r="R16" i="30" s="1"/>
  <c r="S16" i="30" s="1"/>
  <c r="T16" i="30" s="1"/>
  <c r="U16" i="30" s="1"/>
  <c r="V16" i="30" s="1"/>
  <c r="X16" i="30" s="1"/>
  <c r="Y16" i="30" s="1"/>
  <c r="Z16" i="30" s="1"/>
  <c r="AA16" i="30" s="1"/>
  <c r="AB16" i="30" s="1"/>
  <c r="AC16" i="30" s="1"/>
  <c r="AE16" i="30" s="1"/>
  <c r="AF16" i="30" s="1"/>
  <c r="AG16" i="30" s="1"/>
  <c r="AI16" i="30" s="1"/>
  <c r="BH23" i="30"/>
  <c r="BR5" i="30"/>
  <c r="G7" i="30"/>
  <c r="Q7" i="30"/>
  <c r="Z7" i="30"/>
  <c r="AM7" i="30"/>
  <c r="AV7" i="30"/>
  <c r="BF7" i="30"/>
  <c r="BO7" i="30"/>
  <c r="CA7" i="30"/>
  <c r="CK7" i="30"/>
  <c r="CT7" i="30"/>
  <c r="BW9" i="30"/>
  <c r="BX9" i="30" s="1"/>
  <c r="BY9" i="30" s="1"/>
  <c r="BZ9" i="30" s="1"/>
  <c r="CA9" i="30" s="1"/>
  <c r="CB9" i="30" s="1"/>
  <c r="CD9" i="30" s="1"/>
  <c r="CE9" i="30" s="1"/>
  <c r="CF9" i="30" s="1"/>
  <c r="CG9" i="30" s="1"/>
  <c r="CH9" i="30" s="1"/>
  <c r="CI9" i="30" s="1"/>
  <c r="CK9" i="30" s="1"/>
  <c r="CL9" i="30" s="1"/>
  <c r="CM9" i="30" s="1"/>
  <c r="CN9" i="30" s="1"/>
  <c r="CO9" i="30" s="1"/>
  <c r="CP9" i="30" s="1"/>
  <c r="CR9" i="30" s="1"/>
  <c r="CS9" i="30" s="1"/>
  <c r="CT9" i="30" s="1"/>
  <c r="CU9" i="30" s="1"/>
  <c r="CV9" i="30" s="1"/>
  <c r="CW9" i="30" s="1"/>
  <c r="CY9" i="30" s="1"/>
  <c r="DA9" i="30" s="1"/>
  <c r="BR18" i="30"/>
  <c r="DA18" i="30"/>
  <c r="BQ23" i="30"/>
  <c r="BQ25" i="30" s="1"/>
  <c r="BW27" i="30"/>
  <c r="BX27" i="30" s="1"/>
  <c r="BY27" i="30" s="1"/>
  <c r="BZ27" i="30" s="1"/>
  <c r="BW25" i="30"/>
  <c r="BR6" i="30"/>
  <c r="J7" i="30"/>
  <c r="S7" i="30"/>
  <c r="AB7" i="30"/>
  <c r="AO7" i="30"/>
  <c r="AY7" i="30"/>
  <c r="CM7" i="30"/>
  <c r="CV7" i="30"/>
  <c r="D10" i="30"/>
  <c r="E10" i="30" s="1"/>
  <c r="F10" i="30" s="1"/>
  <c r="G10" i="30" s="1"/>
  <c r="H10" i="30" s="1"/>
  <c r="J10" i="30" s="1"/>
  <c r="K10" i="30" s="1"/>
  <c r="L10" i="30" s="1"/>
  <c r="M10" i="30" s="1"/>
  <c r="N10" i="30" s="1"/>
  <c r="O10" i="30" s="1"/>
  <c r="Q10" i="30" s="1"/>
  <c r="R10" i="30" s="1"/>
  <c r="S10" i="30" s="1"/>
  <c r="T10" i="30" s="1"/>
  <c r="U10" i="30" s="1"/>
  <c r="V10" i="30" s="1"/>
  <c r="X10" i="30" s="1"/>
  <c r="Y10" i="30" s="1"/>
  <c r="Z10" i="30" s="1"/>
  <c r="AA10" i="30" s="1"/>
  <c r="AB10" i="30" s="1"/>
  <c r="AC10" i="30" s="1"/>
  <c r="AE10" i="30" s="1"/>
  <c r="AF10" i="30" s="1"/>
  <c r="AG10" i="30" s="1"/>
  <c r="AI10" i="30" s="1"/>
  <c r="BR12" i="30"/>
  <c r="BW13" i="30"/>
  <c r="D27" i="30"/>
  <c r="CP25" i="30"/>
  <c r="DA5" i="30"/>
  <c r="BW28" i="30"/>
  <c r="K7" i="30"/>
  <c r="T7" i="30"/>
  <c r="AC7" i="30"/>
  <c r="AQ7" i="30"/>
  <c r="AZ7" i="30"/>
  <c r="BI7" i="30"/>
  <c r="CE7" i="30"/>
  <c r="CN7" i="30"/>
  <c r="CW7" i="30"/>
  <c r="CR10" i="30"/>
  <c r="CS10" i="30" s="1"/>
  <c r="CT10" i="30" s="1"/>
  <c r="CU10" i="30" s="1"/>
  <c r="DA11" i="30"/>
  <c r="E22" i="30"/>
  <c r="F22" i="30" s="1"/>
  <c r="G22" i="30" s="1"/>
  <c r="H22" i="30" s="1"/>
  <c r="J22" i="30" s="1"/>
  <c r="K22" i="30" s="1"/>
  <c r="L22" i="30" s="1"/>
  <c r="M22" i="30" s="1"/>
  <c r="N22" i="30" s="1"/>
  <c r="O22" i="30" s="1"/>
  <c r="Q22" i="30" s="1"/>
  <c r="R22" i="30" s="1"/>
  <c r="S22" i="30" s="1"/>
  <c r="T22" i="30" s="1"/>
  <c r="U22" i="30" s="1"/>
  <c r="V22" i="30" s="1"/>
  <c r="X22" i="30" s="1"/>
  <c r="Y22" i="30" s="1"/>
  <c r="Z22" i="30" s="1"/>
  <c r="AA22" i="30" s="1"/>
  <c r="AB22" i="30" s="1"/>
  <c r="AC22" i="30" s="1"/>
  <c r="AE22" i="30" s="1"/>
  <c r="AF22" i="30" s="1"/>
  <c r="AG22" i="30" s="1"/>
  <c r="AI22" i="30" s="1"/>
  <c r="DA6" i="30"/>
  <c r="AI5" i="30"/>
  <c r="D7" i="30"/>
  <c r="M7" i="30"/>
  <c r="V7" i="30"/>
  <c r="AF7" i="30"/>
  <c r="AS7" i="30"/>
  <c r="BB7" i="30"/>
  <c r="BL7" i="30"/>
  <c r="BX7" i="30"/>
  <c r="CG7" i="30"/>
  <c r="CP7" i="30"/>
  <c r="AM10" i="30"/>
  <c r="AN10" i="30" s="1"/>
  <c r="AO10" i="30" s="1"/>
  <c r="AQ10" i="30" s="1"/>
  <c r="AR10" i="30" s="1"/>
  <c r="AS10" i="30" s="1"/>
  <c r="AT10" i="30" s="1"/>
  <c r="AU10" i="30" s="1"/>
  <c r="AV10" i="30" s="1"/>
  <c r="AX10" i="30" s="1"/>
  <c r="AY10" i="30" s="1"/>
  <c r="AZ10" i="30" s="1"/>
  <c r="BA10" i="30" s="1"/>
  <c r="BB10" i="30" s="1"/>
  <c r="BC10" i="30" s="1"/>
  <c r="BE10" i="30" s="1"/>
  <c r="BF10" i="30" s="1"/>
  <c r="BG10" i="30" s="1"/>
  <c r="BH10" i="30" s="1"/>
  <c r="BI10" i="30" s="1"/>
  <c r="BJ10" i="30" s="1"/>
  <c r="BL10" i="30" s="1"/>
  <c r="BM10" i="30" s="1"/>
  <c r="BN10" i="30" s="1"/>
  <c r="BO10" i="30" s="1"/>
  <c r="BP10" i="30" s="1"/>
  <c r="CK10" i="30"/>
  <c r="CL10" i="30" s="1"/>
  <c r="CM10" i="30" s="1"/>
  <c r="CN10" i="30" s="1"/>
  <c r="AI11" i="30"/>
  <c r="D13" i="30"/>
  <c r="E19" i="30"/>
  <c r="N19" i="30"/>
  <c r="X19" i="30"/>
  <c r="AG19" i="30"/>
  <c r="AM25" i="30"/>
  <c r="AM27" i="30"/>
  <c r="AN27" i="30" s="1"/>
  <c r="AO27" i="30" s="1"/>
  <c r="AQ27" i="30" s="1"/>
  <c r="AR27" i="30" s="1"/>
  <c r="AS27" i="30" s="1"/>
  <c r="AT27" i="30" s="1"/>
  <c r="AU27" i="30" s="1"/>
  <c r="AV27" i="30" s="1"/>
  <c r="AX27" i="30" s="1"/>
  <c r="AY27" i="30" s="1"/>
  <c r="AZ27" i="30" s="1"/>
  <c r="BA27" i="30" s="1"/>
  <c r="BB27" i="30" s="1"/>
  <c r="BC27" i="30" s="1"/>
  <c r="BE27" i="30" s="1"/>
  <c r="BF27" i="30" s="1"/>
  <c r="BG27" i="30" s="1"/>
  <c r="BH27" i="30" s="1"/>
  <c r="BI27" i="30" s="1"/>
  <c r="BJ27" i="30" s="1"/>
  <c r="BL27" i="30" s="1"/>
  <c r="BM27" i="30" s="1"/>
  <c r="BN27" i="30" s="1"/>
  <c r="BO27" i="30" s="1"/>
  <c r="BP27" i="30" s="1"/>
  <c r="AI6" i="30"/>
  <c r="E7" i="30"/>
  <c r="N7" i="30"/>
  <c r="X7" i="30"/>
  <c r="AG7" i="30"/>
  <c r="AT7" i="30"/>
  <c r="BC7" i="30"/>
  <c r="BM7" i="30"/>
  <c r="BY7" i="30"/>
  <c r="CH7" i="30"/>
  <c r="CR7" i="30"/>
  <c r="AI17" i="30"/>
  <c r="AI18" i="30"/>
  <c r="BW22" i="30"/>
  <c r="BX22" i="30" s="1"/>
  <c r="BY22" i="30" s="1"/>
  <c r="AM19" i="30"/>
  <c r="BR17" i="30"/>
  <c r="BW19" i="30"/>
  <c r="R24" i="26"/>
  <c r="Q19" i="26"/>
  <c r="R19" i="26"/>
  <c r="D19" i="26"/>
  <c r="E24" i="26"/>
  <c r="E13" i="26"/>
  <c r="E16" i="26"/>
  <c r="F16" i="26" s="1"/>
  <c r="G16" i="26" s="1"/>
  <c r="H16" i="26" s="1"/>
  <c r="J16" i="26" s="1"/>
  <c r="K16" i="26" s="1"/>
  <c r="L16" i="26" s="1"/>
  <c r="M16" i="26" s="1"/>
  <c r="N16" i="26" s="1"/>
  <c r="O16" i="26" s="1"/>
  <c r="Q16" i="26" s="1"/>
  <c r="R16" i="26" s="1"/>
  <c r="S16" i="26" s="1"/>
  <c r="T16" i="26" s="1"/>
  <c r="H13" i="26"/>
  <c r="N7" i="26"/>
  <c r="X7" i="26"/>
  <c r="AG7" i="26"/>
  <c r="L13" i="26"/>
  <c r="AE13" i="26"/>
  <c r="J19" i="26"/>
  <c r="S19" i="26"/>
  <c r="AB19" i="26"/>
  <c r="AQ24" i="26"/>
  <c r="BB24" i="26"/>
  <c r="E15" i="26"/>
  <c r="F15" i="26" s="1"/>
  <c r="G15" i="26" s="1"/>
  <c r="H15" i="26" s="1"/>
  <c r="J15" i="26" s="1"/>
  <c r="K15" i="26" s="1"/>
  <c r="L15" i="26" s="1"/>
  <c r="M15" i="26" s="1"/>
  <c r="N15" i="26" s="1"/>
  <c r="O15" i="26" s="1"/>
  <c r="Q15" i="26" s="1"/>
  <c r="R15" i="26" s="1"/>
  <c r="S15" i="26" s="1"/>
  <c r="T15" i="26" s="1"/>
  <c r="BY13" i="26"/>
  <c r="CK13" i="26"/>
  <c r="AR24" i="26"/>
  <c r="BC24" i="26"/>
  <c r="CA19" i="26"/>
  <c r="BY24" i="26"/>
  <c r="CK24" i="26"/>
  <c r="CD13" i="26"/>
  <c r="CF19" i="26"/>
  <c r="AS24" i="26"/>
  <c r="J24" i="26"/>
  <c r="S24" i="26"/>
  <c r="AB24" i="26"/>
  <c r="BW23" i="26"/>
  <c r="CG23" i="26"/>
  <c r="CE13" i="26"/>
  <c r="DA17" i="26"/>
  <c r="AT24" i="26"/>
  <c r="CO7" i="26"/>
  <c r="BA7" i="26"/>
  <c r="AN13" i="26"/>
  <c r="AY13" i="26"/>
  <c r="AT19" i="26"/>
  <c r="BF23" i="26"/>
  <c r="BF25" i="26" s="1"/>
  <c r="BO19" i="26"/>
  <c r="L24" i="26"/>
  <c r="AE24" i="26"/>
  <c r="BW19" i="26"/>
  <c r="AY24" i="26"/>
  <c r="AS7" i="26"/>
  <c r="BB23" i="26"/>
  <c r="AQ13" i="26"/>
  <c r="AZ13" i="26"/>
  <c r="BI23" i="26"/>
  <c r="AX19" i="26"/>
  <c r="BG19" i="26"/>
  <c r="CF13" i="26"/>
  <c r="CO19" i="26"/>
  <c r="AN15" i="26"/>
  <c r="AO15" i="26" s="1"/>
  <c r="AQ15" i="26" s="1"/>
  <c r="AR15" i="26" s="1"/>
  <c r="AS15" i="26" s="1"/>
  <c r="AT15" i="26" s="1"/>
  <c r="AU15" i="26" s="1"/>
  <c r="AV15" i="26" s="1"/>
  <c r="AX15" i="26" s="1"/>
  <c r="AY15" i="26" s="1"/>
  <c r="AZ15" i="26" s="1"/>
  <c r="BA15" i="26" s="1"/>
  <c r="BB15" i="26" s="1"/>
  <c r="BC15" i="26" s="1"/>
  <c r="BE15" i="26" s="1"/>
  <c r="BF15" i="26" s="1"/>
  <c r="BG15" i="26" s="1"/>
  <c r="BH15" i="26" s="1"/>
  <c r="BI15" i="26" s="1"/>
  <c r="BJ15" i="26" s="1"/>
  <c r="BL15" i="26" s="1"/>
  <c r="BM15" i="26" s="1"/>
  <c r="BN15" i="26" s="1"/>
  <c r="BO15" i="26" s="1"/>
  <c r="BP15" i="26" s="1"/>
  <c r="BQ15" i="26" s="1"/>
  <c r="BL24" i="26"/>
  <c r="CD16" i="26"/>
  <c r="CE16" i="26" s="1"/>
  <c r="CF16" i="26" s="1"/>
  <c r="CG16" i="26" s="1"/>
  <c r="CI16" i="26" s="1"/>
  <c r="CK16" i="26" s="1"/>
  <c r="CL16" i="26" s="1"/>
  <c r="CM16" i="26" s="1"/>
  <c r="CN16" i="26" s="1"/>
  <c r="CM23" i="26"/>
  <c r="BB7" i="26"/>
  <c r="BF19" i="26"/>
  <c r="BM24" i="26"/>
  <c r="AR13" i="26"/>
  <c r="AN19" i="26"/>
  <c r="BQ23" i="26"/>
  <c r="BW15" i="26"/>
  <c r="BX15" i="26" s="1"/>
  <c r="BY15" i="26" s="1"/>
  <c r="BZ15" i="26" s="1"/>
  <c r="CA15" i="26" s="1"/>
  <c r="CB15" i="26" s="1"/>
  <c r="CD15" i="26" s="1"/>
  <c r="CE15" i="26" s="1"/>
  <c r="CF15" i="26" s="1"/>
  <c r="CG15" i="26" s="1"/>
  <c r="CH15" i="26" s="1"/>
  <c r="CI15" i="26" s="1"/>
  <c r="CK15" i="26" s="1"/>
  <c r="CL15" i="26" s="1"/>
  <c r="CM15" i="26" s="1"/>
  <c r="CN15" i="26" s="1"/>
  <c r="CO15" i="26" s="1"/>
  <c r="DA15" i="26" s="1"/>
  <c r="BW10" i="26"/>
  <c r="BX10" i="26" s="1"/>
  <c r="BY10" i="26" s="1"/>
  <c r="BZ10" i="26" s="1"/>
  <c r="CB10" i="26" s="1"/>
  <c r="CD10" i="26" s="1"/>
  <c r="CE10" i="26" s="1"/>
  <c r="CF10" i="26" s="1"/>
  <c r="CG10" i="26" s="1"/>
  <c r="CB19" i="26"/>
  <c r="CM19" i="26"/>
  <c r="CN23" i="26"/>
  <c r="BC7" i="26"/>
  <c r="AU7" i="26"/>
  <c r="AS13" i="26"/>
  <c r="BL13" i="26"/>
  <c r="AQ19" i="26"/>
  <c r="BQ24" i="26"/>
  <c r="CD23" i="26"/>
  <c r="AV24" i="26"/>
  <c r="E19" i="26"/>
  <c r="M24" i="26"/>
  <c r="AF24" i="26"/>
  <c r="BX23" i="26"/>
  <c r="CI23" i="26"/>
  <c r="CM24" i="26"/>
  <c r="DA11" i="26"/>
  <c r="CD19" i="26"/>
  <c r="BE7" i="26"/>
  <c r="BI24" i="26"/>
  <c r="AT7" i="26"/>
  <c r="AV13" i="26"/>
  <c r="BM13" i="26"/>
  <c r="AR19" i="26"/>
  <c r="BA19" i="26"/>
  <c r="BJ19" i="26"/>
  <c r="CA23" i="26"/>
  <c r="CO23" i="26"/>
  <c r="BW9" i="26"/>
  <c r="BX9" i="26" s="1"/>
  <c r="BY9" i="26" s="1"/>
  <c r="BZ9" i="26" s="1"/>
  <c r="CA9" i="26" s="1"/>
  <c r="CB9" i="26" s="1"/>
  <c r="CD9" i="26" s="1"/>
  <c r="CE9" i="26" s="1"/>
  <c r="CF9" i="26" s="1"/>
  <c r="CG9" i="26" s="1"/>
  <c r="CH9" i="26" s="1"/>
  <c r="CI9" i="26" s="1"/>
  <c r="CK9" i="26" s="1"/>
  <c r="CL9" i="26" s="1"/>
  <c r="CM9" i="26" s="1"/>
  <c r="CN9" i="26" s="1"/>
  <c r="CO9" i="26" s="1"/>
  <c r="DA9" i="26" s="1"/>
  <c r="BW21" i="26"/>
  <c r="BX21" i="26" s="1"/>
  <c r="BY21" i="26" s="1"/>
  <c r="BZ21" i="26" s="1"/>
  <c r="CA21" i="26" s="1"/>
  <c r="CB21" i="26" s="1"/>
  <c r="CD21" i="26" s="1"/>
  <c r="CE21" i="26" s="1"/>
  <c r="CF21" i="26" s="1"/>
  <c r="CG21" i="26" s="1"/>
  <c r="CH21" i="26" s="1"/>
  <c r="CI21" i="26" s="1"/>
  <c r="CK21" i="26" s="1"/>
  <c r="CL21" i="26" s="1"/>
  <c r="CM21" i="26" s="1"/>
  <c r="CN21" i="26" s="1"/>
  <c r="CO21" i="26" s="1"/>
  <c r="DA21" i="26" s="1"/>
  <c r="N24" i="26"/>
  <c r="X24" i="26"/>
  <c r="AG24" i="26"/>
  <c r="BY23" i="26"/>
  <c r="CK23" i="26"/>
  <c r="CD24" i="26"/>
  <c r="CN24" i="26"/>
  <c r="BF7" i="26"/>
  <c r="BJ24" i="26"/>
  <c r="AO7" i="26"/>
  <c r="BG7" i="26"/>
  <c r="AU13" i="26"/>
  <c r="BN13" i="26"/>
  <c r="AS19" i="26"/>
  <c r="CH24" i="26"/>
  <c r="D21" i="26"/>
  <c r="E21" i="26" s="1"/>
  <c r="F21" i="26" s="1"/>
  <c r="G21" i="26" s="1"/>
  <c r="H21" i="26" s="1"/>
  <c r="J21" i="26" s="1"/>
  <c r="K21" i="26" s="1"/>
  <c r="L21" i="26" s="1"/>
  <c r="M21" i="26" s="1"/>
  <c r="N21" i="26" s="1"/>
  <c r="O21" i="26" s="1"/>
  <c r="Q21" i="26" s="1"/>
  <c r="R21" i="26" s="1"/>
  <c r="S21" i="26" s="1"/>
  <c r="T21" i="26" s="1"/>
  <c r="AO19" i="26"/>
  <c r="O23" i="26"/>
  <c r="G24" i="26"/>
  <c r="O24" i="26"/>
  <c r="Y24" i="26"/>
  <c r="O7" i="26"/>
  <c r="BZ23" i="26"/>
  <c r="CL23" i="26"/>
  <c r="CE24" i="26"/>
  <c r="CE7" i="26"/>
  <c r="AZ24" i="26"/>
  <c r="BH7" i="26"/>
  <c r="BN7" i="26"/>
  <c r="BL19" i="26"/>
  <c r="AN7" i="26"/>
  <c r="AT13" i="26"/>
  <c r="BP13" i="26"/>
  <c r="AV19" i="26"/>
  <c r="BC23" i="26"/>
  <c r="F13" i="26"/>
  <c r="F24" i="26"/>
  <c r="Q24" i="26"/>
  <c r="Z24" i="26"/>
  <c r="AO24" i="26"/>
  <c r="CB23" i="26"/>
  <c r="BA24" i="26"/>
  <c r="AX13" i="26"/>
  <c r="BO13" i="26"/>
  <c r="AU19" i="26"/>
  <c r="CH13" i="26"/>
  <c r="CH23" i="26"/>
  <c r="CH7" i="26"/>
  <c r="CO13" i="26"/>
  <c r="CO24" i="26"/>
  <c r="DA18" i="26"/>
  <c r="CA13" i="26"/>
  <c r="CA24" i="26"/>
  <c r="DA12" i="26"/>
  <c r="BQ13" i="26"/>
  <c r="AX23" i="26"/>
  <c r="AX25" i="26" s="1"/>
  <c r="BO23" i="26"/>
  <c r="BO25" i="26" s="1"/>
  <c r="BP23" i="26"/>
  <c r="BN23" i="26"/>
  <c r="BL23" i="26"/>
  <c r="AV23" i="26"/>
  <c r="AU23" i="26"/>
  <c r="BO7" i="26"/>
  <c r="BP7" i="26"/>
  <c r="BL7" i="26"/>
  <c r="BI7" i="26"/>
  <c r="BE19" i="26"/>
  <c r="BJ7" i="26"/>
  <c r="BG23" i="26"/>
  <c r="BH23" i="26"/>
  <c r="BH25" i="26" s="1"/>
  <c r="AY23" i="26"/>
  <c r="AY25" i="26" s="1"/>
  <c r="AX7" i="26"/>
  <c r="AZ23" i="26"/>
  <c r="BA23" i="26"/>
  <c r="AV7" i="26"/>
  <c r="AQ23" i="26"/>
  <c r="AR23" i="26"/>
  <c r="AS23" i="26"/>
  <c r="AT23" i="26"/>
  <c r="AT25" i="26" s="1"/>
  <c r="BW7" i="26"/>
  <c r="CF7" i="26"/>
  <c r="BX7" i="26"/>
  <c r="CG7" i="26"/>
  <c r="BY7" i="26"/>
  <c r="CI7" i="26"/>
  <c r="DA5" i="26"/>
  <c r="BZ7" i="26"/>
  <c r="DA6" i="26"/>
  <c r="CB7" i="26"/>
  <c r="CK7" i="26"/>
  <c r="BW22" i="26"/>
  <c r="BX22" i="26" s="1"/>
  <c r="BY22" i="26" s="1"/>
  <c r="CL7" i="26"/>
  <c r="D24" i="26"/>
  <c r="BR18" i="26"/>
  <c r="AN23" i="26"/>
  <c r="BR11" i="26"/>
  <c r="AO23" i="26"/>
  <c r="D13" i="26"/>
  <c r="AI12" i="26"/>
  <c r="AI18" i="26"/>
  <c r="BR17" i="26"/>
  <c r="BR6" i="26"/>
  <c r="AN10" i="26"/>
  <c r="AO10" i="26" s="1"/>
  <c r="BR12" i="26"/>
  <c r="BR5" i="26"/>
  <c r="AN22" i="26"/>
  <c r="AO22" i="26" s="1"/>
  <c r="AQ22" i="26" s="1"/>
  <c r="AR22" i="26" s="1"/>
  <c r="AS22" i="26" s="1"/>
  <c r="AT22" i="26" s="1"/>
  <c r="AU22" i="26" s="1"/>
  <c r="AV22" i="26" s="1"/>
  <c r="AX22" i="26" s="1"/>
  <c r="AY22" i="26" s="1"/>
  <c r="AZ22" i="26" s="1"/>
  <c r="BA22" i="26" s="1"/>
  <c r="BB22" i="26" s="1"/>
  <c r="BC22" i="26" s="1"/>
  <c r="BE22" i="26" s="1"/>
  <c r="BF22" i="26" s="1"/>
  <c r="BG22" i="26" s="1"/>
  <c r="BH22" i="26" s="1"/>
  <c r="BI22" i="26" s="1"/>
  <c r="BJ22" i="26" s="1"/>
  <c r="BL22" i="26" s="1"/>
  <c r="BM22" i="26" s="1"/>
  <c r="BN22" i="26" s="1"/>
  <c r="BO22" i="26" s="1"/>
  <c r="BP22" i="26" s="1"/>
  <c r="BQ22" i="26" s="1"/>
  <c r="G7" i="26"/>
  <c r="H7" i="26"/>
  <c r="F7" i="26"/>
  <c r="E7" i="26"/>
  <c r="AI6" i="26"/>
  <c r="E10" i="26"/>
  <c r="F10" i="26" s="1"/>
  <c r="G10" i="26" s="1"/>
  <c r="H10" i="26" s="1"/>
  <c r="D7" i="26"/>
  <c r="J23" i="26"/>
  <c r="S23" i="26"/>
  <c r="AB23" i="26"/>
  <c r="Q23" i="26"/>
  <c r="Z23" i="26"/>
  <c r="R23" i="26"/>
  <c r="K23" i="26"/>
  <c r="K25" i="26" s="1"/>
  <c r="T23" i="26"/>
  <c r="T25" i="26" s="1"/>
  <c r="N23" i="26"/>
  <c r="D9" i="26"/>
  <c r="E9" i="26" s="1"/>
  <c r="F9" i="26" s="1"/>
  <c r="G9" i="26" s="1"/>
  <c r="H9" i="26" s="1"/>
  <c r="J9" i="26" s="1"/>
  <c r="K9" i="26" s="1"/>
  <c r="L9" i="26" s="1"/>
  <c r="M9" i="26" s="1"/>
  <c r="N9" i="26" s="1"/>
  <c r="O9" i="26" s="1"/>
  <c r="Q9" i="26" s="1"/>
  <c r="R9" i="26" s="1"/>
  <c r="S9" i="26" s="1"/>
  <c r="T9" i="26" s="1"/>
  <c r="M23" i="26"/>
  <c r="AC23" i="26"/>
  <c r="AC25" i="26" s="1"/>
  <c r="AG23" i="26"/>
  <c r="AF23" i="26"/>
  <c r="AA23" i="26"/>
  <c r="AA25" i="26" s="1"/>
  <c r="L23" i="26"/>
  <c r="F23" i="26"/>
  <c r="H23" i="26"/>
  <c r="H25" i="26" s="1"/>
  <c r="E23" i="26"/>
  <c r="AI17" i="26"/>
  <c r="AE23" i="26"/>
  <c r="X23" i="26"/>
  <c r="Y23" i="26"/>
  <c r="G23" i="26"/>
  <c r="AI11" i="26"/>
  <c r="AI5" i="26"/>
  <c r="D23" i="26"/>
  <c r="D27" i="26" s="1"/>
  <c r="E27" i="26" s="1"/>
  <c r="AI7" i="31" l="1"/>
  <c r="D28" i="30"/>
  <c r="E28" i="30" s="1"/>
  <c r="F28" i="30" s="1"/>
  <c r="G28" i="30" s="1"/>
  <c r="H28" i="30" s="1"/>
  <c r="J28" i="30" s="1"/>
  <c r="K28" i="30" s="1"/>
  <c r="L28" i="30" s="1"/>
  <c r="M28" i="30" s="1"/>
  <c r="N28" i="30" s="1"/>
  <c r="O28" i="30" s="1"/>
  <c r="Q28" i="30" s="1"/>
  <c r="R28" i="30" s="1"/>
  <c r="S28" i="30" s="1"/>
  <c r="T28" i="30" s="1"/>
  <c r="U28" i="30" s="1"/>
  <c r="V28" i="30" s="1"/>
  <c r="X28" i="30" s="1"/>
  <c r="Y28" i="30" s="1"/>
  <c r="Z28" i="30" s="1"/>
  <c r="AA28" i="30" s="1"/>
  <c r="AB28" i="30" s="1"/>
  <c r="AC28" i="30" s="1"/>
  <c r="AE28" i="30" s="1"/>
  <c r="AF28" i="30" s="1"/>
  <c r="AG28" i="30" s="1"/>
  <c r="AI28" i="30" s="1"/>
  <c r="AU53" i="31"/>
  <c r="AV53" i="31" s="1"/>
  <c r="AX53" i="31" s="1"/>
  <c r="AY53" i="31" s="1"/>
  <c r="AZ53" i="31" s="1"/>
  <c r="BA53" i="31" s="1"/>
  <c r="BB53" i="31" s="1"/>
  <c r="BC53" i="31" s="1"/>
  <c r="BE53" i="31" s="1"/>
  <c r="BF53" i="31" s="1"/>
  <c r="BG53" i="31" s="1"/>
  <c r="BH53" i="31" s="1"/>
  <c r="BI53" i="31" s="1"/>
  <c r="BJ53" i="31" s="1"/>
  <c r="BL53" i="31" s="1"/>
  <c r="BM53" i="31" s="1"/>
  <c r="BN53" i="31" s="1"/>
  <c r="BO53" i="31" s="1"/>
  <c r="BP53" i="31" s="1"/>
  <c r="BR53" i="31" s="1"/>
  <c r="BR49" i="31"/>
  <c r="O25" i="30"/>
  <c r="BH25" i="30"/>
  <c r="BR32" i="31"/>
  <c r="X53" i="31"/>
  <c r="Y53" i="31" s="1"/>
  <c r="Z53" i="31" s="1"/>
  <c r="AA53" i="31" s="1"/>
  <c r="AB53" i="31" s="1"/>
  <c r="AC53" i="31" s="1"/>
  <c r="AE53" i="31" s="1"/>
  <c r="AF53" i="31" s="1"/>
  <c r="AG53" i="31" s="1"/>
  <c r="AI53" i="31" s="1"/>
  <c r="AI10" i="31"/>
  <c r="E10" i="31"/>
  <c r="F10" i="31" s="1"/>
  <c r="G10" i="31" s="1"/>
  <c r="H10" i="31" s="1"/>
  <c r="J10" i="31" s="1"/>
  <c r="K10" i="31" s="1"/>
  <c r="L10" i="31" s="1"/>
  <c r="M10" i="31" s="1"/>
  <c r="N10" i="31" s="1"/>
  <c r="O10" i="31" s="1"/>
  <c r="Q10" i="31" s="1"/>
  <c r="R10" i="31" s="1"/>
  <c r="S10" i="31" s="1"/>
  <c r="T10" i="31" s="1"/>
  <c r="X10" i="31" s="1"/>
  <c r="Y10" i="31" s="1"/>
  <c r="Z10" i="31" s="1"/>
  <c r="AA10" i="31" s="1"/>
  <c r="AB10" i="31" s="1"/>
  <c r="AC10" i="31" s="1"/>
  <c r="AI7" i="34"/>
  <c r="BR10" i="34"/>
  <c r="AU25" i="34"/>
  <c r="BR7" i="34"/>
  <c r="AR27" i="34"/>
  <c r="AS27" i="34" s="1"/>
  <c r="AT27" i="34" s="1"/>
  <c r="AU27" i="34" s="1"/>
  <c r="AV27" i="34" s="1"/>
  <c r="AX27" i="34" s="1"/>
  <c r="AY27" i="34" s="1"/>
  <c r="AZ27" i="34" s="1"/>
  <c r="BA27" i="34" s="1"/>
  <c r="BB27" i="34" s="1"/>
  <c r="BC27" i="34" s="1"/>
  <c r="BE27" i="34" s="1"/>
  <c r="BF27" i="34" s="1"/>
  <c r="BG27" i="34" s="1"/>
  <c r="BH27" i="34" s="1"/>
  <c r="BI27" i="34" s="1"/>
  <c r="BJ27" i="34" s="1"/>
  <c r="BL27" i="34" s="1"/>
  <c r="BM27" i="34" s="1"/>
  <c r="BN27" i="34" s="1"/>
  <c r="BO27" i="34" s="1"/>
  <c r="BP27" i="34" s="1"/>
  <c r="BR27" i="34" s="1"/>
  <c r="BI25" i="34"/>
  <c r="AU28" i="34"/>
  <c r="AV28" i="34" s="1"/>
  <c r="AX28" i="34" s="1"/>
  <c r="AY28" i="34" s="1"/>
  <c r="AZ28" i="34" s="1"/>
  <c r="BA28" i="34" s="1"/>
  <c r="BB28" i="34" s="1"/>
  <c r="BC28" i="34" s="1"/>
  <c r="BE28" i="34" s="1"/>
  <c r="BF28" i="34" s="1"/>
  <c r="BG28" i="34" s="1"/>
  <c r="BH28" i="34" s="1"/>
  <c r="BI28" i="34" s="1"/>
  <c r="BJ28" i="34" s="1"/>
  <c r="BL28" i="34" s="1"/>
  <c r="BM28" i="34" s="1"/>
  <c r="BN28" i="34" s="1"/>
  <c r="BO28" i="34" s="1"/>
  <c r="BP28" i="34" s="1"/>
  <c r="BQ28" i="34" s="1"/>
  <c r="AO25" i="34"/>
  <c r="BL25" i="34"/>
  <c r="BR23" i="34"/>
  <c r="BR24" i="34"/>
  <c r="CD28" i="34"/>
  <c r="CE28" i="34" s="1"/>
  <c r="CF28" i="34" s="1"/>
  <c r="CG28" i="34" s="1"/>
  <c r="CI28" i="34" s="1"/>
  <c r="CG27" i="34"/>
  <c r="CH27" i="34" s="1"/>
  <c r="CI27" i="34" s="1"/>
  <c r="CK27" i="34" s="1"/>
  <c r="CL27" i="34" s="1"/>
  <c r="CM27" i="34" s="1"/>
  <c r="CN27" i="34" s="1"/>
  <c r="CO27" i="34" s="1"/>
  <c r="DA27" i="34" s="1"/>
  <c r="DA24" i="34"/>
  <c r="DA23" i="34"/>
  <c r="CN28" i="34"/>
  <c r="CO28" i="34" s="1"/>
  <c r="DA28" i="34" s="1"/>
  <c r="BX28" i="34"/>
  <c r="BY28" i="34" s="1"/>
  <c r="BZ28" i="34" s="1"/>
  <c r="CB28" i="34" s="1"/>
  <c r="BX25" i="34"/>
  <c r="BR16" i="34"/>
  <c r="BQ16" i="34"/>
  <c r="DA7" i="34"/>
  <c r="BQ15" i="34"/>
  <c r="BR15" i="34"/>
  <c r="BR21" i="34"/>
  <c r="BQ21" i="34"/>
  <c r="BR22" i="34"/>
  <c r="BQ22" i="34"/>
  <c r="BR9" i="34"/>
  <c r="BQ9" i="34"/>
  <c r="CA10" i="34"/>
  <c r="BZ10" i="34"/>
  <c r="CB10" i="34" s="1"/>
  <c r="CI16" i="34"/>
  <c r="CH16" i="34"/>
  <c r="BP25" i="34"/>
  <c r="AN25" i="34"/>
  <c r="CF27" i="33"/>
  <c r="CG27" i="33" s="1"/>
  <c r="CH27" i="33" s="1"/>
  <c r="CI27" i="33" s="1"/>
  <c r="CK27" i="33" s="1"/>
  <c r="CL27" i="33" s="1"/>
  <c r="CM27" i="33" s="1"/>
  <c r="CN27" i="33" s="1"/>
  <c r="CO27" i="33" s="1"/>
  <c r="DA27" i="33" s="1"/>
  <c r="DA7" i="33"/>
  <c r="BL25" i="33"/>
  <c r="BE25" i="33"/>
  <c r="BE28" i="33"/>
  <c r="BF28" i="33" s="1"/>
  <c r="BG28" i="33" s="1"/>
  <c r="BH28" i="33" s="1"/>
  <c r="BI28" i="33" s="1"/>
  <c r="BJ28" i="33" s="1"/>
  <c r="BL28" i="33" s="1"/>
  <c r="BM28" i="33" s="1"/>
  <c r="BN28" i="33" s="1"/>
  <c r="BO28" i="33" s="1"/>
  <c r="BP28" i="33" s="1"/>
  <c r="BQ28" i="33" s="1"/>
  <c r="AO25" i="33"/>
  <c r="AQ27" i="33"/>
  <c r="AR27" i="33" s="1"/>
  <c r="AS27" i="33" s="1"/>
  <c r="AT27" i="33" s="1"/>
  <c r="AU27" i="33" s="1"/>
  <c r="AV27" i="33" s="1"/>
  <c r="AX27" i="33" s="1"/>
  <c r="AY27" i="33" s="1"/>
  <c r="AZ27" i="33" s="1"/>
  <c r="BA27" i="33" s="1"/>
  <c r="BB27" i="33" s="1"/>
  <c r="BC27" i="33" s="1"/>
  <c r="BE27" i="33" s="1"/>
  <c r="BF27" i="33" s="1"/>
  <c r="BG27" i="33" s="1"/>
  <c r="BH27" i="33" s="1"/>
  <c r="BI27" i="33" s="1"/>
  <c r="BJ27" i="33" s="1"/>
  <c r="BL27" i="33" s="1"/>
  <c r="BM27" i="33" s="1"/>
  <c r="BN27" i="33" s="1"/>
  <c r="BO27" i="33" s="1"/>
  <c r="BP27" i="33" s="1"/>
  <c r="BR23" i="33"/>
  <c r="J27" i="33"/>
  <c r="K27" i="33" s="1"/>
  <c r="L27" i="33" s="1"/>
  <c r="M27" i="33" s="1"/>
  <c r="N27" i="33" s="1"/>
  <c r="O27" i="33" s="1"/>
  <c r="Q27" i="33" s="1"/>
  <c r="R27" i="33" s="1"/>
  <c r="S27" i="33" s="1"/>
  <c r="T27" i="33" s="1"/>
  <c r="X27" i="33" s="1"/>
  <c r="Y27" i="33" s="1"/>
  <c r="Z27" i="33" s="1"/>
  <c r="AA27" i="33" s="1"/>
  <c r="AB27" i="33" s="1"/>
  <c r="AC27" i="33" s="1"/>
  <c r="AE27" i="33" s="1"/>
  <c r="AF27" i="33" s="1"/>
  <c r="AG27" i="33" s="1"/>
  <c r="AI27" i="33" s="1"/>
  <c r="CM53" i="32"/>
  <c r="CN53" i="32" s="1"/>
  <c r="CO53" i="32" s="1"/>
  <c r="CK50" i="32"/>
  <c r="CD50" i="32"/>
  <c r="AX50" i="32"/>
  <c r="BJ50" i="32"/>
  <c r="BE50" i="32"/>
  <c r="AR50" i="32"/>
  <c r="AO53" i="32"/>
  <c r="AQ53" i="32" s="1"/>
  <c r="AR53" i="32" s="1"/>
  <c r="AS53" i="32" s="1"/>
  <c r="AT53" i="32" s="1"/>
  <c r="AU53" i="32" s="1"/>
  <c r="AV53" i="32" s="1"/>
  <c r="AX53" i="32" s="1"/>
  <c r="AY53" i="32" s="1"/>
  <c r="AZ53" i="32" s="1"/>
  <c r="BA53" i="32" s="1"/>
  <c r="BB53" i="32" s="1"/>
  <c r="BC53" i="32" s="1"/>
  <c r="BE53" i="32" s="1"/>
  <c r="BF53" i="32" s="1"/>
  <c r="BG53" i="32" s="1"/>
  <c r="BH53" i="32" s="1"/>
  <c r="BI53" i="32" s="1"/>
  <c r="BJ53" i="32" s="1"/>
  <c r="BL53" i="32" s="1"/>
  <c r="BM53" i="32" s="1"/>
  <c r="BN53" i="32" s="1"/>
  <c r="BO53" i="32" s="1"/>
  <c r="BP53" i="32" s="1"/>
  <c r="BQ53" i="32" s="1"/>
  <c r="BL50" i="32"/>
  <c r="AT50" i="32"/>
  <c r="J50" i="32"/>
  <c r="BZ28" i="33"/>
  <c r="CB28" i="33" s="1"/>
  <c r="CA28" i="33"/>
  <c r="BR7" i="33"/>
  <c r="CH22" i="33"/>
  <c r="CI22" i="33"/>
  <c r="BW25" i="33"/>
  <c r="DA23" i="33"/>
  <c r="CI10" i="33"/>
  <c r="CH10" i="33"/>
  <c r="BR22" i="33"/>
  <c r="BQ22" i="33"/>
  <c r="AI23" i="33"/>
  <c r="BR9" i="33"/>
  <c r="BQ9" i="33"/>
  <c r="BR10" i="33"/>
  <c r="BQ10" i="33"/>
  <c r="AI7" i="33"/>
  <c r="BR21" i="33"/>
  <c r="BQ21" i="33"/>
  <c r="CA22" i="33"/>
  <c r="BZ22" i="33"/>
  <c r="CB22" i="33" s="1"/>
  <c r="CI28" i="33"/>
  <c r="CH28" i="33"/>
  <c r="BQ15" i="33"/>
  <c r="BR15" i="33"/>
  <c r="BR16" i="33"/>
  <c r="BQ16" i="33"/>
  <c r="CA10" i="33"/>
  <c r="BZ10" i="33"/>
  <c r="CB10" i="33" s="1"/>
  <c r="CD53" i="32"/>
  <c r="CE53" i="32" s="1"/>
  <c r="CF53" i="32" s="1"/>
  <c r="CG53" i="32" s="1"/>
  <c r="CI53" i="32" s="1"/>
  <c r="BY53" i="32"/>
  <c r="CA53" i="32" s="1"/>
  <c r="BQ47" i="32"/>
  <c r="E53" i="32"/>
  <c r="F53" i="32" s="1"/>
  <c r="G53" i="32" s="1"/>
  <c r="H53" i="32" s="1"/>
  <c r="J53" i="32" s="1"/>
  <c r="K53" i="32" s="1"/>
  <c r="L53" i="32" s="1"/>
  <c r="M53" i="32" s="1"/>
  <c r="N53" i="32" s="1"/>
  <c r="O53" i="32" s="1"/>
  <c r="Q53" i="32" s="1"/>
  <c r="R53" i="32" s="1"/>
  <c r="S53" i="32" s="1"/>
  <c r="T53" i="32" s="1"/>
  <c r="X53" i="32" s="1"/>
  <c r="Y53" i="32" s="1"/>
  <c r="Z53" i="32" s="1"/>
  <c r="AA53" i="32" s="1"/>
  <c r="AB53" i="32" s="1"/>
  <c r="AC53" i="32" s="1"/>
  <c r="AE53" i="32" s="1"/>
  <c r="AF53" i="32" s="1"/>
  <c r="AG53" i="32" s="1"/>
  <c r="AI53" i="32" s="1"/>
  <c r="AX25" i="32"/>
  <c r="BQ22" i="32"/>
  <c r="D28" i="32"/>
  <c r="E28" i="32" s="1"/>
  <c r="F28" i="32" s="1"/>
  <c r="G28" i="32" s="1"/>
  <c r="H28" i="32" s="1"/>
  <c r="J28" i="32" s="1"/>
  <c r="K28" i="32" s="1"/>
  <c r="L28" i="32" s="1"/>
  <c r="M28" i="32" s="1"/>
  <c r="N28" i="32" s="1"/>
  <c r="O28" i="32" s="1"/>
  <c r="Q28" i="32" s="1"/>
  <c r="R28" i="32" s="1"/>
  <c r="S28" i="32" s="1"/>
  <c r="T28" i="32" s="1"/>
  <c r="X28" i="32" s="1"/>
  <c r="Y28" i="32" s="1"/>
  <c r="Z28" i="32" s="1"/>
  <c r="AA28" i="32" s="1"/>
  <c r="AB28" i="32" s="1"/>
  <c r="AC28" i="32" s="1"/>
  <c r="AE28" i="32" s="1"/>
  <c r="AF28" i="32" s="1"/>
  <c r="AG28" i="32" s="1"/>
  <c r="AI28" i="32" s="1"/>
  <c r="AR25" i="32"/>
  <c r="BX28" i="32"/>
  <c r="BY28" i="32" s="1"/>
  <c r="BR10" i="32"/>
  <c r="AS28" i="32"/>
  <c r="AT28" i="32" s="1"/>
  <c r="AU28" i="32" s="1"/>
  <c r="AV28" i="32" s="1"/>
  <c r="AX28" i="32" s="1"/>
  <c r="AY28" i="32" s="1"/>
  <c r="AZ28" i="32" s="1"/>
  <c r="BA28" i="32" s="1"/>
  <c r="BB28" i="32" s="1"/>
  <c r="BC28" i="32" s="1"/>
  <c r="BE28" i="32" s="1"/>
  <c r="BF28" i="32" s="1"/>
  <c r="BG28" i="32" s="1"/>
  <c r="BH28" i="32" s="1"/>
  <c r="BI28" i="32" s="1"/>
  <c r="BJ28" i="32" s="1"/>
  <c r="BL28" i="32" s="1"/>
  <c r="BM28" i="32" s="1"/>
  <c r="BN28" i="32" s="1"/>
  <c r="BO28" i="32" s="1"/>
  <c r="BP28" i="32" s="1"/>
  <c r="BQ28" i="32" s="1"/>
  <c r="AR52" i="32"/>
  <c r="AS52" i="32" s="1"/>
  <c r="AT52" i="32" s="1"/>
  <c r="AU52" i="32" s="1"/>
  <c r="AV52" i="32" s="1"/>
  <c r="AX52" i="32" s="1"/>
  <c r="AY52" i="32" s="1"/>
  <c r="AZ52" i="32" s="1"/>
  <c r="BA52" i="32" s="1"/>
  <c r="BB52" i="32" s="1"/>
  <c r="BC52" i="32" s="1"/>
  <c r="BE52" i="32" s="1"/>
  <c r="BF52" i="32" s="1"/>
  <c r="BG52" i="32" s="1"/>
  <c r="BH52" i="32" s="1"/>
  <c r="BI52" i="32" s="1"/>
  <c r="BJ52" i="32" s="1"/>
  <c r="BL52" i="32" s="1"/>
  <c r="BM52" i="32" s="1"/>
  <c r="BN52" i="32" s="1"/>
  <c r="BO52" i="32" s="1"/>
  <c r="BP52" i="32" s="1"/>
  <c r="BR32" i="32"/>
  <c r="AQ27" i="32"/>
  <c r="AR27" i="32" s="1"/>
  <c r="AS27" i="32" s="1"/>
  <c r="AT27" i="32" s="1"/>
  <c r="AU27" i="32" s="1"/>
  <c r="AV27" i="32" s="1"/>
  <c r="AX27" i="32" s="1"/>
  <c r="AY27" i="32" s="1"/>
  <c r="AZ27" i="32" s="1"/>
  <c r="BA27" i="32" s="1"/>
  <c r="BB27" i="32" s="1"/>
  <c r="BC27" i="32" s="1"/>
  <c r="BE27" i="32" s="1"/>
  <c r="BF27" i="32" s="1"/>
  <c r="BG27" i="32" s="1"/>
  <c r="BH27" i="32" s="1"/>
  <c r="BI27" i="32" s="1"/>
  <c r="BJ27" i="32" s="1"/>
  <c r="BL27" i="32" s="1"/>
  <c r="BM27" i="32" s="1"/>
  <c r="BN27" i="32" s="1"/>
  <c r="BO27" i="32" s="1"/>
  <c r="BP27" i="32" s="1"/>
  <c r="BQ27" i="32" s="1"/>
  <c r="BQ15" i="32"/>
  <c r="AI7" i="32"/>
  <c r="BR41" i="32"/>
  <c r="BQ41" i="32"/>
  <c r="BR35" i="32"/>
  <c r="BQ35" i="32"/>
  <c r="AI32" i="32"/>
  <c r="DA32" i="32"/>
  <c r="G27" i="32"/>
  <c r="H27" i="32" s="1"/>
  <c r="J27" i="32" s="1"/>
  <c r="K27" i="32" s="1"/>
  <c r="L27" i="32" s="1"/>
  <c r="M27" i="32" s="1"/>
  <c r="N27" i="32" s="1"/>
  <c r="O27" i="32" s="1"/>
  <c r="Q27" i="32" s="1"/>
  <c r="R27" i="32" s="1"/>
  <c r="S27" i="32" s="1"/>
  <c r="T27" i="32" s="1"/>
  <c r="X27" i="32" s="1"/>
  <c r="Y27" i="32" s="1"/>
  <c r="Z27" i="32" s="1"/>
  <c r="AA27" i="32" s="1"/>
  <c r="AB27" i="32" s="1"/>
  <c r="AC27" i="32" s="1"/>
  <c r="AE27" i="32" s="1"/>
  <c r="AF27" i="32" s="1"/>
  <c r="AG27" i="32" s="1"/>
  <c r="AI27" i="32" s="1"/>
  <c r="BR23" i="32"/>
  <c r="DA7" i="32"/>
  <c r="BR46" i="32"/>
  <c r="BQ46" i="32"/>
  <c r="AI48" i="32"/>
  <c r="AI49" i="32"/>
  <c r="BR21" i="32"/>
  <c r="BQ21" i="32"/>
  <c r="DA24" i="32"/>
  <c r="AI24" i="32"/>
  <c r="AN50" i="32"/>
  <c r="BR48" i="32"/>
  <c r="DA49" i="32"/>
  <c r="CA10" i="32"/>
  <c r="BZ10" i="32"/>
  <c r="CB10" i="32" s="1"/>
  <c r="BQ40" i="32"/>
  <c r="BR40" i="32"/>
  <c r="H52" i="32"/>
  <c r="J52" i="32" s="1"/>
  <c r="K52" i="32" s="1"/>
  <c r="L52" i="32" s="1"/>
  <c r="M52" i="32" s="1"/>
  <c r="N52" i="32" s="1"/>
  <c r="O52" i="32" s="1"/>
  <c r="Q52" i="32" s="1"/>
  <c r="R52" i="32" s="1"/>
  <c r="S52" i="32" s="1"/>
  <c r="T52" i="32" s="1"/>
  <c r="X52" i="32" s="1"/>
  <c r="Y52" i="32" s="1"/>
  <c r="Z52" i="32" s="1"/>
  <c r="AA52" i="32" s="1"/>
  <c r="AB52" i="32" s="1"/>
  <c r="AC52" i="32" s="1"/>
  <c r="AE52" i="32" s="1"/>
  <c r="AF52" i="32" s="1"/>
  <c r="AG52" i="32" s="1"/>
  <c r="AI52" i="32" s="1"/>
  <c r="BW50" i="32"/>
  <c r="DA48" i="32"/>
  <c r="BW52" i="32"/>
  <c r="BX52" i="32" s="1"/>
  <c r="BY52" i="32" s="1"/>
  <c r="BZ52" i="32" s="1"/>
  <c r="CA52" i="32" s="1"/>
  <c r="CB52" i="32" s="1"/>
  <c r="CD52" i="32" s="1"/>
  <c r="CE52" i="32" s="1"/>
  <c r="CF52" i="32" s="1"/>
  <c r="CG52" i="32" s="1"/>
  <c r="CH52" i="32" s="1"/>
  <c r="CI52" i="32" s="1"/>
  <c r="CK52" i="32" s="1"/>
  <c r="CL52" i="32" s="1"/>
  <c r="CM52" i="32" s="1"/>
  <c r="CN52" i="32" s="1"/>
  <c r="CO52" i="32" s="1"/>
  <c r="CG28" i="32"/>
  <c r="BZ16" i="32"/>
  <c r="CB16" i="32" s="1"/>
  <c r="CA16" i="32"/>
  <c r="CM50" i="32"/>
  <c r="BR24" i="32"/>
  <c r="BR34" i="32"/>
  <c r="BQ34" i="32"/>
  <c r="CA28" i="32"/>
  <c r="BZ28" i="32"/>
  <c r="CB28" i="32" s="1"/>
  <c r="BR49" i="32"/>
  <c r="CI16" i="32"/>
  <c r="CH16" i="32"/>
  <c r="AI23" i="32"/>
  <c r="CA22" i="32"/>
  <c r="BZ22" i="32"/>
  <c r="CB22" i="32" s="1"/>
  <c r="BR16" i="32"/>
  <c r="BQ16" i="32"/>
  <c r="BR7" i="32"/>
  <c r="CE27" i="32"/>
  <c r="CF27" i="32" s="1"/>
  <c r="CG27" i="32" s="1"/>
  <c r="CH27" i="32" s="1"/>
  <c r="CI27" i="32" s="1"/>
  <c r="CK27" i="32" s="1"/>
  <c r="CL27" i="32" s="1"/>
  <c r="CM27" i="32" s="1"/>
  <c r="CN27" i="32" s="1"/>
  <c r="CO27" i="32" s="1"/>
  <c r="DA27" i="32" s="1"/>
  <c r="BR9" i="32"/>
  <c r="BQ9" i="32"/>
  <c r="CI10" i="32"/>
  <c r="CH10" i="32"/>
  <c r="DA23" i="32"/>
  <c r="BX25" i="26"/>
  <c r="BM25" i="26"/>
  <c r="BP25" i="26"/>
  <c r="CL25" i="26"/>
  <c r="CI35" i="31"/>
  <c r="CH35" i="31"/>
  <c r="BQ53" i="31"/>
  <c r="BR47" i="31"/>
  <c r="BQ47" i="31"/>
  <c r="AN52" i="31"/>
  <c r="AO52" i="31" s="1"/>
  <c r="AQ52" i="31" s="1"/>
  <c r="AR52" i="31" s="1"/>
  <c r="AS52" i="31" s="1"/>
  <c r="AT52" i="31" s="1"/>
  <c r="AU52" i="31" s="1"/>
  <c r="AV52" i="31" s="1"/>
  <c r="AX52" i="31" s="1"/>
  <c r="AY52" i="31" s="1"/>
  <c r="AZ52" i="31" s="1"/>
  <c r="BA52" i="31" s="1"/>
  <c r="BB52" i="31" s="1"/>
  <c r="BC52" i="31" s="1"/>
  <c r="BE52" i="31" s="1"/>
  <c r="BF52" i="31" s="1"/>
  <c r="BG52" i="31" s="1"/>
  <c r="BH52" i="31" s="1"/>
  <c r="BI52" i="31" s="1"/>
  <c r="BJ52" i="31" s="1"/>
  <c r="BL52" i="31" s="1"/>
  <c r="BM52" i="31" s="1"/>
  <c r="BN52" i="31" s="1"/>
  <c r="BO52" i="31" s="1"/>
  <c r="BP52" i="31" s="1"/>
  <c r="AN50" i="31"/>
  <c r="BR48" i="31"/>
  <c r="CA16" i="31"/>
  <c r="BZ16" i="31"/>
  <c r="CB16" i="31" s="1"/>
  <c r="BR22" i="31"/>
  <c r="BQ22" i="31"/>
  <c r="AN25" i="31"/>
  <c r="BR23" i="31"/>
  <c r="CH16" i="31"/>
  <c r="CI16" i="31"/>
  <c r="DA49" i="31"/>
  <c r="DA32" i="31"/>
  <c r="AI48" i="31"/>
  <c r="CK53" i="31"/>
  <c r="CL53" i="31" s="1"/>
  <c r="CM53" i="31" s="1"/>
  <c r="CN53" i="31" s="1"/>
  <c r="CO53" i="31" s="1"/>
  <c r="BR21" i="31"/>
  <c r="BQ21" i="31"/>
  <c r="DA23" i="31"/>
  <c r="CI22" i="31"/>
  <c r="CH22" i="31"/>
  <c r="CA10" i="31"/>
  <c r="BZ10" i="31"/>
  <c r="CB10" i="31" s="1"/>
  <c r="CA53" i="31"/>
  <c r="BZ53" i="31"/>
  <c r="CB53" i="31" s="1"/>
  <c r="BR28" i="31"/>
  <c r="BQ28" i="31"/>
  <c r="AI49" i="31"/>
  <c r="BX25" i="31"/>
  <c r="BR40" i="31"/>
  <c r="BQ40" i="31"/>
  <c r="CA47" i="31"/>
  <c r="BZ47" i="31"/>
  <c r="CB47" i="31" s="1"/>
  <c r="CA35" i="31"/>
  <c r="BZ35" i="31"/>
  <c r="CB35" i="31" s="1"/>
  <c r="CI28" i="31"/>
  <c r="CH28" i="31"/>
  <c r="CI10" i="31"/>
  <c r="CH10" i="31"/>
  <c r="F52" i="31"/>
  <c r="G52" i="31" s="1"/>
  <c r="H52" i="31" s="1"/>
  <c r="J52" i="31" s="1"/>
  <c r="K52" i="31" s="1"/>
  <c r="L52" i="31" s="1"/>
  <c r="M52" i="31" s="1"/>
  <c r="N52" i="31" s="1"/>
  <c r="O52" i="31" s="1"/>
  <c r="Q52" i="31" s="1"/>
  <c r="R52" i="31" s="1"/>
  <c r="S52" i="31" s="1"/>
  <c r="T52" i="31" s="1"/>
  <c r="X52" i="31" s="1"/>
  <c r="Y52" i="31" s="1"/>
  <c r="Z52" i="31" s="1"/>
  <c r="AA52" i="31" s="1"/>
  <c r="AB52" i="31" s="1"/>
  <c r="AC52" i="31" s="1"/>
  <c r="AE52" i="31" s="1"/>
  <c r="AF52" i="31" s="1"/>
  <c r="AG52" i="31" s="1"/>
  <c r="AI52" i="31" s="1"/>
  <c r="CH47" i="31"/>
  <c r="CI47" i="31"/>
  <c r="AX27" i="31"/>
  <c r="AY27" i="31" s="1"/>
  <c r="AZ27" i="31" s="1"/>
  <c r="BA27" i="31" s="1"/>
  <c r="BB27" i="31" s="1"/>
  <c r="BC27" i="31" s="1"/>
  <c r="BE27" i="31" s="1"/>
  <c r="BF27" i="31" s="1"/>
  <c r="BG27" i="31" s="1"/>
  <c r="BH27" i="31" s="1"/>
  <c r="BI27" i="31" s="1"/>
  <c r="BJ27" i="31" s="1"/>
  <c r="BL27" i="31" s="1"/>
  <c r="BM27" i="31" s="1"/>
  <c r="BN27" i="31" s="1"/>
  <c r="BO27" i="31" s="1"/>
  <c r="BP27" i="31" s="1"/>
  <c r="DA7" i="31"/>
  <c r="BR16" i="31"/>
  <c r="BQ16" i="31"/>
  <c r="BR46" i="31"/>
  <c r="BQ46" i="31"/>
  <c r="BQ35" i="31"/>
  <c r="BR35" i="31"/>
  <c r="AI32" i="31"/>
  <c r="CI53" i="31"/>
  <c r="CH53" i="31"/>
  <c r="CE27" i="31"/>
  <c r="CF27" i="31" s="1"/>
  <c r="CG27" i="31" s="1"/>
  <c r="CH27" i="31" s="1"/>
  <c r="CI27" i="31" s="1"/>
  <c r="CK27" i="31" s="1"/>
  <c r="CL27" i="31" s="1"/>
  <c r="CM27" i="31" s="1"/>
  <c r="CN27" i="31" s="1"/>
  <c r="CO27" i="31" s="1"/>
  <c r="DA27" i="31" s="1"/>
  <c r="CA28" i="31"/>
  <c r="BZ28" i="31"/>
  <c r="CB28" i="31" s="1"/>
  <c r="BR7" i="31"/>
  <c r="AA25" i="30"/>
  <c r="CM25" i="30"/>
  <c r="CH22" i="30"/>
  <c r="H25" i="30"/>
  <c r="CA27" i="30"/>
  <c r="CB27" i="30" s="1"/>
  <c r="AG25" i="30"/>
  <c r="AE25" i="30"/>
  <c r="U25" i="30"/>
  <c r="CB25" i="30"/>
  <c r="AI23" i="30"/>
  <c r="CS28" i="30"/>
  <c r="CT28" i="30" s="1"/>
  <c r="CU28" i="30" s="1"/>
  <c r="CV28" i="30" s="1"/>
  <c r="L25" i="30"/>
  <c r="CW25" i="30"/>
  <c r="CV25" i="30"/>
  <c r="CI25" i="26"/>
  <c r="CH16" i="30"/>
  <c r="Z25" i="30"/>
  <c r="BZ25" i="26"/>
  <c r="CH25" i="30"/>
  <c r="CN25" i="30"/>
  <c r="DA23" i="30"/>
  <c r="X25" i="30"/>
  <c r="M25" i="30"/>
  <c r="Y25" i="30"/>
  <c r="CL28" i="30"/>
  <c r="CM28" i="30" s="1"/>
  <c r="CN28" i="30" s="1"/>
  <c r="CP28" i="30" s="1"/>
  <c r="E25" i="30"/>
  <c r="F25" i="30"/>
  <c r="E27" i="30"/>
  <c r="F27" i="30" s="1"/>
  <c r="G27" i="30" s="1"/>
  <c r="H27" i="30" s="1"/>
  <c r="J27" i="30" s="1"/>
  <c r="K27" i="30" s="1"/>
  <c r="L27" i="30" s="1"/>
  <c r="M27" i="30" s="1"/>
  <c r="N27" i="30" s="1"/>
  <c r="O27" i="30" s="1"/>
  <c r="Q27" i="30" s="1"/>
  <c r="R27" i="30" s="1"/>
  <c r="S27" i="30" s="1"/>
  <c r="T27" i="30" s="1"/>
  <c r="U27" i="30" s="1"/>
  <c r="V27" i="30" s="1"/>
  <c r="X27" i="30" s="1"/>
  <c r="Y27" i="30" s="1"/>
  <c r="Z27" i="30" s="1"/>
  <c r="AA27" i="30" s="1"/>
  <c r="AB27" i="30" s="1"/>
  <c r="AC27" i="30" s="1"/>
  <c r="AE27" i="30" s="1"/>
  <c r="AF27" i="30" s="1"/>
  <c r="AG27" i="30" s="1"/>
  <c r="AI27" i="30" s="1"/>
  <c r="BR16" i="30"/>
  <c r="CD25" i="30"/>
  <c r="BE25" i="26"/>
  <c r="X15" i="26"/>
  <c r="Y15" i="26" s="1"/>
  <c r="Z15" i="26" s="1"/>
  <c r="AA15" i="26" s="1"/>
  <c r="AB15" i="26" s="1"/>
  <c r="AC15" i="26" s="1"/>
  <c r="AE15" i="26" s="1"/>
  <c r="AF15" i="26" s="1"/>
  <c r="AG15" i="26" s="1"/>
  <c r="AI15" i="26" s="1"/>
  <c r="CR25" i="30"/>
  <c r="BY25" i="26"/>
  <c r="CV16" i="30"/>
  <c r="CD27" i="30"/>
  <c r="CE27" i="30" s="1"/>
  <c r="CF27" i="30" s="1"/>
  <c r="CG27" i="30" s="1"/>
  <c r="CH27" i="30" s="1"/>
  <c r="CI27" i="30" s="1"/>
  <c r="CK27" i="30" s="1"/>
  <c r="CL27" i="30" s="1"/>
  <c r="CM27" i="30" s="1"/>
  <c r="CN27" i="30" s="1"/>
  <c r="CO27" i="30" s="1"/>
  <c r="CP27" i="30" s="1"/>
  <c r="CR27" i="30" s="1"/>
  <c r="CS27" i="30" s="1"/>
  <c r="CT27" i="30" s="1"/>
  <c r="CU27" i="30" s="1"/>
  <c r="CV27" i="30" s="1"/>
  <c r="CW27" i="30" s="1"/>
  <c r="CY27" i="30" s="1"/>
  <c r="DA27" i="30" s="1"/>
  <c r="X9" i="26"/>
  <c r="Y9" i="26" s="1"/>
  <c r="Z9" i="26" s="1"/>
  <c r="AA9" i="26" s="1"/>
  <c r="AB9" i="26" s="1"/>
  <c r="AC9" i="26" s="1"/>
  <c r="AE9" i="26" s="1"/>
  <c r="AF9" i="26" s="1"/>
  <c r="AG9" i="26" s="1"/>
  <c r="AN28" i="30"/>
  <c r="AO28" i="30" s="1"/>
  <c r="AQ28" i="30" s="1"/>
  <c r="AR28" i="30" s="1"/>
  <c r="AS28" i="30" s="1"/>
  <c r="AT28" i="30" s="1"/>
  <c r="AU28" i="30" s="1"/>
  <c r="AV28" i="30" s="1"/>
  <c r="AX28" i="30" s="1"/>
  <c r="AY28" i="30" s="1"/>
  <c r="AZ28" i="30" s="1"/>
  <c r="BA28" i="30" s="1"/>
  <c r="BB28" i="30" s="1"/>
  <c r="BC28" i="30" s="1"/>
  <c r="BE28" i="30" s="1"/>
  <c r="BF28" i="30" s="1"/>
  <c r="BG28" i="30" s="1"/>
  <c r="BH28" i="30" s="1"/>
  <c r="BI28" i="30" s="1"/>
  <c r="BJ28" i="30" s="1"/>
  <c r="BL28" i="30" s="1"/>
  <c r="BM28" i="30" s="1"/>
  <c r="BN28" i="30" s="1"/>
  <c r="BO28" i="30" s="1"/>
  <c r="BP28" i="30" s="1"/>
  <c r="CP22" i="30"/>
  <c r="CA16" i="30"/>
  <c r="BX28" i="30"/>
  <c r="BY28" i="30" s="1"/>
  <c r="CA28" i="30" s="1"/>
  <c r="CK25" i="26"/>
  <c r="AS25" i="26"/>
  <c r="BN25" i="26"/>
  <c r="AU25" i="26"/>
  <c r="AR25" i="26"/>
  <c r="AN25" i="26"/>
  <c r="CA10" i="30"/>
  <c r="BZ10" i="30"/>
  <c r="CB10" i="30" s="1"/>
  <c r="CF28" i="30"/>
  <c r="CG28" i="30" s="1"/>
  <c r="CY25" i="30"/>
  <c r="BC25" i="26"/>
  <c r="DA24" i="30"/>
  <c r="AI24" i="30"/>
  <c r="BR24" i="30"/>
  <c r="BZ16" i="26"/>
  <c r="CB16" i="26" s="1"/>
  <c r="CA16" i="26"/>
  <c r="DA24" i="26"/>
  <c r="BG25" i="26"/>
  <c r="BR22" i="30"/>
  <c r="BC25" i="30"/>
  <c r="CV22" i="30"/>
  <c r="CW22" i="30"/>
  <c r="BQ25" i="26"/>
  <c r="CG25" i="26"/>
  <c r="DA7" i="30"/>
  <c r="BW28" i="26"/>
  <c r="BX28" i="26" s="1"/>
  <c r="BY28" i="26" s="1"/>
  <c r="BZ28" i="26" s="1"/>
  <c r="CB28" i="26" s="1"/>
  <c r="CD28" i="26" s="1"/>
  <c r="CE28" i="26" s="1"/>
  <c r="CF28" i="26" s="1"/>
  <c r="CG28" i="26" s="1"/>
  <c r="CI28" i="26" s="1"/>
  <c r="CK28" i="26" s="1"/>
  <c r="CL28" i="26" s="1"/>
  <c r="CM28" i="26" s="1"/>
  <c r="CN28" i="26" s="1"/>
  <c r="CO28" i="26" s="1"/>
  <c r="DA28" i="26" s="1"/>
  <c r="BW25" i="26"/>
  <c r="L25" i="26"/>
  <c r="X16" i="26"/>
  <c r="Y16" i="26" s="1"/>
  <c r="Z16" i="26" s="1"/>
  <c r="AA16" i="26" s="1"/>
  <c r="AB16" i="26" s="1"/>
  <c r="AC16" i="26" s="1"/>
  <c r="AE16" i="26" s="1"/>
  <c r="AF16" i="26" s="1"/>
  <c r="AG16" i="26" s="1"/>
  <c r="AI16" i="26" s="1"/>
  <c r="AE25" i="26"/>
  <c r="AF25" i="26"/>
  <c r="R25" i="26"/>
  <c r="E25" i="26"/>
  <c r="BJ25" i="26"/>
  <c r="X21" i="26"/>
  <c r="Y21" i="26" s="1"/>
  <c r="Z21" i="26" s="1"/>
  <c r="AA21" i="26" s="1"/>
  <c r="AB21" i="26" s="1"/>
  <c r="AC21" i="26" s="1"/>
  <c r="AE21" i="26" s="1"/>
  <c r="AF21" i="26" s="1"/>
  <c r="AG21" i="26" s="1"/>
  <c r="AI21" i="26" s="1"/>
  <c r="X22" i="26"/>
  <c r="Y22" i="26" s="1"/>
  <c r="Z22" i="26" s="1"/>
  <c r="AA22" i="26" s="1"/>
  <c r="AB22" i="26" s="1"/>
  <c r="AC22" i="26" s="1"/>
  <c r="AE22" i="26" s="1"/>
  <c r="AF22" i="26" s="1"/>
  <c r="AG22" i="26" s="1"/>
  <c r="AI22" i="26" s="1"/>
  <c r="AG25" i="26"/>
  <c r="AN28" i="26"/>
  <c r="AO28" i="26" s="1"/>
  <c r="AQ28" i="26" s="1"/>
  <c r="AR28" i="26" s="1"/>
  <c r="AS28" i="26" s="1"/>
  <c r="AT28" i="26" s="1"/>
  <c r="AU28" i="26" s="1"/>
  <c r="AV28" i="26" s="1"/>
  <c r="AX28" i="26" s="1"/>
  <c r="AY28" i="26" s="1"/>
  <c r="AZ28" i="26" s="1"/>
  <c r="BA28" i="26" s="1"/>
  <c r="BB28" i="26" s="1"/>
  <c r="BC28" i="26" s="1"/>
  <c r="BE28" i="26" s="1"/>
  <c r="BF28" i="26" s="1"/>
  <c r="BG28" i="26" s="1"/>
  <c r="BH28" i="26" s="1"/>
  <c r="BI28" i="26" s="1"/>
  <c r="BJ28" i="26" s="1"/>
  <c r="BL28" i="26" s="1"/>
  <c r="BM28" i="26" s="1"/>
  <c r="BN28" i="26" s="1"/>
  <c r="BO28" i="26" s="1"/>
  <c r="BP28" i="26" s="1"/>
  <c r="BL25" i="26"/>
  <c r="CA10" i="26"/>
  <c r="CB25" i="26"/>
  <c r="BI25" i="26"/>
  <c r="CE25" i="26"/>
  <c r="BB25" i="26"/>
  <c r="J25" i="26"/>
  <c r="CW10" i="30"/>
  <c r="CV10" i="30"/>
  <c r="CP10" i="30"/>
  <c r="CO10" i="30"/>
  <c r="AI7" i="30"/>
  <c r="BR7" i="30"/>
  <c r="CI10" i="30"/>
  <c r="CH10" i="30"/>
  <c r="BR23" i="30"/>
  <c r="BR27" i="30"/>
  <c r="BQ27" i="30"/>
  <c r="CA22" i="30"/>
  <c r="BZ22" i="30"/>
  <c r="CB22" i="30" s="1"/>
  <c r="BR10" i="30"/>
  <c r="BQ10" i="30"/>
  <c r="AB25" i="26"/>
  <c r="X25" i="26"/>
  <c r="S25" i="26"/>
  <c r="CN25" i="26"/>
  <c r="AV25" i="26"/>
  <c r="BW27" i="26"/>
  <c r="BX27" i="26" s="1"/>
  <c r="BY27" i="26" s="1"/>
  <c r="BZ27" i="26" s="1"/>
  <c r="CA27" i="26" s="1"/>
  <c r="CB27" i="26" s="1"/>
  <c r="CD27" i="26" s="1"/>
  <c r="CE27" i="26" s="1"/>
  <c r="CF27" i="26" s="1"/>
  <c r="CG27" i="26" s="1"/>
  <c r="CH27" i="26" s="1"/>
  <c r="CI27" i="26" s="1"/>
  <c r="CK27" i="26" s="1"/>
  <c r="CL27" i="26" s="1"/>
  <c r="CM27" i="26" s="1"/>
  <c r="CN27" i="26" s="1"/>
  <c r="CO27" i="26" s="1"/>
  <c r="DA27" i="26" s="1"/>
  <c r="CM25" i="26"/>
  <c r="F25" i="26"/>
  <c r="AO25" i="26"/>
  <c r="O25" i="26"/>
  <c r="Y25" i="26"/>
  <c r="CA25" i="26"/>
  <c r="BQ16" i="26"/>
  <c r="BR16" i="26"/>
  <c r="DA23" i="26"/>
  <c r="Z25" i="26"/>
  <c r="AN27" i="26"/>
  <c r="AO27" i="26" s="1"/>
  <c r="AQ27" i="26" s="1"/>
  <c r="AR27" i="26" s="1"/>
  <c r="AS27" i="26" s="1"/>
  <c r="AT27" i="26" s="1"/>
  <c r="AU27" i="26" s="1"/>
  <c r="AV27" i="26" s="1"/>
  <c r="AX27" i="26" s="1"/>
  <c r="AY27" i="26" s="1"/>
  <c r="AZ27" i="26" s="1"/>
  <c r="BA27" i="26" s="1"/>
  <c r="BB27" i="26" s="1"/>
  <c r="BC27" i="26" s="1"/>
  <c r="BE27" i="26" s="1"/>
  <c r="BF27" i="26" s="1"/>
  <c r="BG27" i="26" s="1"/>
  <c r="BH27" i="26" s="1"/>
  <c r="BI27" i="26" s="1"/>
  <c r="BJ27" i="26" s="1"/>
  <c r="BL27" i="26" s="1"/>
  <c r="BM27" i="26" s="1"/>
  <c r="BN27" i="26" s="1"/>
  <c r="BO27" i="26" s="1"/>
  <c r="BP27" i="26" s="1"/>
  <c r="BQ27" i="26" s="1"/>
  <c r="BA25" i="26"/>
  <c r="CD25" i="26"/>
  <c r="AQ10" i="26"/>
  <c r="AR10" i="26" s="1"/>
  <c r="AS10" i="26" s="1"/>
  <c r="AT10" i="26" s="1"/>
  <c r="AU10" i="26" s="1"/>
  <c r="AV10" i="26" s="1"/>
  <c r="AX10" i="26" s="1"/>
  <c r="AY10" i="26" s="1"/>
  <c r="AZ10" i="26" s="1"/>
  <c r="BA10" i="26" s="1"/>
  <c r="BB10" i="26" s="1"/>
  <c r="BC10" i="26" s="1"/>
  <c r="BE10" i="26" s="1"/>
  <c r="BF10" i="26" s="1"/>
  <c r="BG10" i="26" s="1"/>
  <c r="BH10" i="26" s="1"/>
  <c r="BI10" i="26" s="1"/>
  <c r="BJ10" i="26" s="1"/>
  <c r="BL10" i="26" s="1"/>
  <c r="BM10" i="26" s="1"/>
  <c r="BN10" i="26" s="1"/>
  <c r="BO10" i="26" s="1"/>
  <c r="BP10" i="26" s="1"/>
  <c r="BQ10" i="26" s="1"/>
  <c r="BR22" i="26"/>
  <c r="F27" i="26"/>
  <c r="G27" i="26" s="1"/>
  <c r="H27" i="26" s="1"/>
  <c r="J27" i="26" s="1"/>
  <c r="K27" i="26" s="1"/>
  <c r="L27" i="26" s="1"/>
  <c r="M27" i="26" s="1"/>
  <c r="N27" i="26" s="1"/>
  <c r="O27" i="26" s="1"/>
  <c r="Q27" i="26" s="1"/>
  <c r="R27" i="26" s="1"/>
  <c r="S27" i="26" s="1"/>
  <c r="T27" i="26" s="1"/>
  <c r="M25" i="26"/>
  <c r="Q25" i="26"/>
  <c r="AZ25" i="26"/>
  <c r="CO16" i="26"/>
  <c r="DA16" i="26" s="1"/>
  <c r="N25" i="26"/>
  <c r="G25" i="26"/>
  <c r="CH16" i="26"/>
  <c r="CI10" i="26"/>
  <c r="CK10" i="26" s="1"/>
  <c r="CL10" i="26" s="1"/>
  <c r="CM10" i="26" s="1"/>
  <c r="CN10" i="26" s="1"/>
  <c r="CH10" i="26"/>
  <c r="BZ22" i="26"/>
  <c r="CB22" i="26" s="1"/>
  <c r="CD22" i="26" s="1"/>
  <c r="CE22" i="26" s="1"/>
  <c r="CF22" i="26" s="1"/>
  <c r="CG22" i="26" s="1"/>
  <c r="CA22" i="26"/>
  <c r="DA7" i="26"/>
  <c r="CH25" i="26"/>
  <c r="CO25" i="26"/>
  <c r="BR9" i="26"/>
  <c r="AQ25" i="26"/>
  <c r="BR7" i="26"/>
  <c r="BR24" i="26"/>
  <c r="D25" i="26"/>
  <c r="D28" i="26"/>
  <c r="E28" i="26" s="1"/>
  <c r="F28" i="26" s="1"/>
  <c r="G28" i="26" s="1"/>
  <c r="H28" i="26" s="1"/>
  <c r="J28" i="26" s="1"/>
  <c r="K28" i="26" s="1"/>
  <c r="L28" i="26" s="1"/>
  <c r="M28" i="26" s="1"/>
  <c r="N28" i="26" s="1"/>
  <c r="O28" i="26" s="1"/>
  <c r="Q28" i="26" s="1"/>
  <c r="R28" i="26" s="1"/>
  <c r="S28" i="26" s="1"/>
  <c r="T28" i="26" s="1"/>
  <c r="AI24" i="26"/>
  <c r="BR23" i="26"/>
  <c r="AI7" i="26"/>
  <c r="BR28" i="34" l="1"/>
  <c r="BQ27" i="34"/>
  <c r="CH28" i="34"/>
  <c r="CA28" i="34"/>
  <c r="BR28" i="33"/>
  <c r="BR27" i="33"/>
  <c r="BQ27" i="33"/>
  <c r="CH53" i="32"/>
  <c r="BZ53" i="32"/>
  <c r="CB53" i="32" s="1"/>
  <c r="BR53" i="32"/>
  <c r="BR28" i="32"/>
  <c r="BR27" i="32"/>
  <c r="BR52" i="32"/>
  <c r="BQ52" i="32"/>
  <c r="CI28" i="32"/>
  <c r="CH28" i="32"/>
  <c r="BR27" i="31"/>
  <c r="BQ27" i="31"/>
  <c r="BR52" i="31"/>
  <c r="BQ52" i="31"/>
  <c r="CO28" i="30"/>
  <c r="CW28" i="30"/>
  <c r="BZ28" i="30"/>
  <c r="CB28" i="30" s="1"/>
  <c r="BQ28" i="30"/>
  <c r="BR28" i="30"/>
  <c r="CH28" i="30"/>
  <c r="CI28" i="30"/>
  <c r="CA28" i="26"/>
  <c r="CH28" i="26"/>
  <c r="X27" i="26"/>
  <c r="Y27" i="26" s="1"/>
  <c r="Z27" i="26" s="1"/>
  <c r="AA27" i="26" s="1"/>
  <c r="AB27" i="26" s="1"/>
  <c r="AC27" i="26" s="1"/>
  <c r="AE27" i="26" s="1"/>
  <c r="AF27" i="26" s="1"/>
  <c r="AG27" i="26" s="1"/>
  <c r="AI27" i="26" s="1"/>
  <c r="X28" i="26"/>
  <c r="Y28" i="26" s="1"/>
  <c r="Z28" i="26" s="1"/>
  <c r="AA28" i="26" s="1"/>
  <c r="AB28" i="26" s="1"/>
  <c r="AC28" i="26" s="1"/>
  <c r="AE28" i="26" s="1"/>
  <c r="AF28" i="26" s="1"/>
  <c r="AG28" i="26" s="1"/>
  <c r="AI28" i="26" s="1"/>
  <c r="BR28" i="26"/>
  <c r="BQ28" i="26"/>
  <c r="CO10" i="26"/>
  <c r="DA10" i="26" s="1"/>
  <c r="BR10" i="26"/>
  <c r="CI22" i="26"/>
  <c r="CK22" i="26" s="1"/>
  <c r="CL22" i="26" s="1"/>
  <c r="CM22" i="26" s="1"/>
  <c r="CN22" i="26" s="1"/>
  <c r="CH22" i="26"/>
  <c r="BR21" i="26"/>
  <c r="BR15" i="26"/>
  <c r="CO22" i="26" l="1"/>
  <c r="DA22" i="26" s="1"/>
  <c r="BR27" i="26"/>
  <c r="J10" i="26"/>
  <c r="K10" i="26" s="1"/>
  <c r="L10" i="26" s="1"/>
  <c r="M10" i="26" s="1"/>
  <c r="N10" i="26" s="1"/>
  <c r="O10" i="26" s="1"/>
  <c r="Q10" i="26" s="1"/>
  <c r="R10" i="26" s="1"/>
  <c r="S10" i="26" s="1"/>
  <c r="T10" i="26" s="1"/>
  <c r="X10" i="26" l="1"/>
  <c r="Y10" i="26" s="1"/>
  <c r="Z10" i="26" s="1"/>
  <c r="AA10" i="26" s="1"/>
  <c r="AB10" i="26" s="1"/>
  <c r="AC10" i="26" s="1"/>
  <c r="AE10" i="26" s="1"/>
  <c r="AF10" i="26" s="1"/>
  <c r="AG10" i="26" s="1"/>
  <c r="AI10" i="26" s="1"/>
  <c r="R216" i="29" l="1"/>
  <c r="R221" i="29" s="1"/>
  <c r="Q216" i="29"/>
  <c r="Q221" i="29" s="1"/>
  <c r="P216" i="29"/>
  <c r="P221" i="29" s="1"/>
  <c r="N216" i="29"/>
  <c r="N221" i="29" s="1"/>
  <c r="J216" i="29"/>
  <c r="J221" i="29" s="1"/>
  <c r="H216" i="29"/>
  <c r="H221" i="29" s="1"/>
  <c r="S214" i="29"/>
  <c r="S219" i="29" s="1"/>
  <c r="R214" i="29"/>
  <c r="Q214" i="29"/>
  <c r="Q219" i="29" s="1"/>
  <c r="P214" i="29"/>
  <c r="O214" i="29"/>
  <c r="O219" i="29" s="1"/>
  <c r="N214" i="29"/>
  <c r="N219" i="29" s="1"/>
  <c r="M214" i="29"/>
  <c r="M219" i="29" s="1"/>
  <c r="L214" i="29"/>
  <c r="L219" i="29" s="1"/>
  <c r="K214" i="29"/>
  <c r="K219" i="29" s="1"/>
  <c r="J214" i="29"/>
  <c r="H214" i="29"/>
  <c r="N213" i="29"/>
  <c r="N218" i="29" s="1"/>
  <c r="R212" i="29"/>
  <c r="Q212" i="29"/>
  <c r="P212" i="29"/>
  <c r="O212" i="29"/>
  <c r="N212" i="29"/>
  <c r="M212" i="29"/>
  <c r="L212" i="29"/>
  <c r="K212" i="29"/>
  <c r="J212" i="29"/>
  <c r="I212" i="29"/>
  <c r="H212" i="29"/>
  <c r="Q207" i="29"/>
  <c r="Q209" i="29" s="1"/>
  <c r="O207" i="29"/>
  <c r="O209" i="29" s="1"/>
  <c r="S206" i="29"/>
  <c r="R206" i="29"/>
  <c r="Q206" i="29"/>
  <c r="P206" i="29"/>
  <c r="O206" i="29"/>
  <c r="N206" i="29"/>
  <c r="M206" i="29"/>
  <c r="L206" i="29"/>
  <c r="K206" i="29"/>
  <c r="J206" i="29"/>
  <c r="I206" i="29"/>
  <c r="H206" i="29"/>
  <c r="M202" i="29"/>
  <c r="M204" i="29" s="1"/>
  <c r="S201" i="29"/>
  <c r="R201" i="29"/>
  <c r="Q201" i="29"/>
  <c r="P201" i="29"/>
  <c r="O201" i="29"/>
  <c r="N201" i="29"/>
  <c r="M201" i="29"/>
  <c r="L201" i="29"/>
  <c r="K201" i="29"/>
  <c r="J201" i="29"/>
  <c r="I201" i="29"/>
  <c r="H201" i="29"/>
  <c r="S196" i="29"/>
  <c r="R196" i="29"/>
  <c r="Q196" i="29"/>
  <c r="P196" i="29"/>
  <c r="O196" i="29"/>
  <c r="N196" i="29"/>
  <c r="M196" i="29"/>
  <c r="L196" i="29"/>
  <c r="K196" i="29"/>
  <c r="J196" i="29"/>
  <c r="I196" i="29"/>
  <c r="H196" i="29"/>
  <c r="S190" i="29"/>
  <c r="R190" i="29"/>
  <c r="Q190" i="29"/>
  <c r="P190" i="29"/>
  <c r="O190" i="29"/>
  <c r="N190" i="29"/>
  <c r="M190" i="29"/>
  <c r="L190" i="29"/>
  <c r="K190" i="29"/>
  <c r="J190" i="29"/>
  <c r="I190" i="29"/>
  <c r="H190" i="29"/>
  <c r="S185" i="29"/>
  <c r="R185" i="29"/>
  <c r="Q185" i="29"/>
  <c r="P185" i="29"/>
  <c r="O185" i="29"/>
  <c r="N185" i="29"/>
  <c r="M185" i="29"/>
  <c r="L185" i="29"/>
  <c r="K185" i="29"/>
  <c r="J185" i="29"/>
  <c r="I185" i="29"/>
  <c r="H185" i="29"/>
  <c r="S179" i="29"/>
  <c r="R179" i="29"/>
  <c r="Q179" i="29"/>
  <c r="P179" i="29"/>
  <c r="O179" i="29"/>
  <c r="N179" i="29"/>
  <c r="M179" i="29"/>
  <c r="L179" i="29"/>
  <c r="K179" i="29"/>
  <c r="J179" i="29"/>
  <c r="I179" i="29"/>
  <c r="H179" i="29"/>
  <c r="N140" i="29"/>
  <c r="L140" i="29"/>
  <c r="S139" i="29"/>
  <c r="S139" i="29" a="1"/>
  <c r="R139" i="29"/>
  <c r="R139" i="29" a="1"/>
  <c r="P139" i="29" a="1"/>
  <c r="P139" i="29" s="1"/>
  <c r="N139" i="29"/>
  <c r="N139" i="29" a="1"/>
  <c r="M139" i="29" a="1"/>
  <c r="M139" i="29" s="1"/>
  <c r="S137" i="29" a="1"/>
  <c r="S137" i="29" s="1"/>
  <c r="R137" i="29"/>
  <c r="R137" i="29" a="1"/>
  <c r="Q137" i="29"/>
  <c r="Q137" i="29" a="1"/>
  <c r="P137" i="29" a="1"/>
  <c r="P137" i="29" s="1"/>
  <c r="O137" i="29" a="1"/>
  <c r="O137" i="29" s="1"/>
  <c r="N137" i="29"/>
  <c r="N137" i="29" a="1"/>
  <c r="M137" i="29"/>
  <c r="M137" i="29" a="1"/>
  <c r="L137" i="29" a="1"/>
  <c r="L137" i="29" s="1"/>
  <c r="K137" i="29" a="1"/>
  <c r="K137" i="29" s="1"/>
  <c r="H137" i="29" a="1"/>
  <c r="H137" i="29" s="1"/>
  <c r="S136" i="29"/>
  <c r="R136" i="29"/>
  <c r="Q136" i="29"/>
  <c r="P136" i="29"/>
  <c r="O136" i="29"/>
  <c r="N136" i="29"/>
  <c r="M136" i="29"/>
  <c r="K136" i="29"/>
  <c r="R135" i="29"/>
  <c r="Q135" i="29"/>
  <c r="P135" i="29"/>
  <c r="O135" i="29"/>
  <c r="N135" i="29"/>
  <c r="J135" i="29"/>
  <c r="H135" i="29"/>
  <c r="I128" i="29"/>
  <c r="I129" i="29" s="1"/>
  <c r="H128" i="29"/>
  <c r="R127" i="29"/>
  <c r="R129" i="29" s="1"/>
  <c r="P127" i="29"/>
  <c r="P129" i="29" s="1"/>
  <c r="O127" i="29"/>
  <c r="O129" i="29" s="1"/>
  <c r="N127" i="29"/>
  <c r="N129" i="29" s="1"/>
  <c r="M127" i="29"/>
  <c r="M129" i="29" s="1"/>
  <c r="L127" i="29"/>
  <c r="K127" i="29"/>
  <c r="J127" i="29"/>
  <c r="I127" i="29"/>
  <c r="H127" i="29"/>
  <c r="H129" i="29" s="1"/>
  <c r="R124" i="29"/>
  <c r="R191" i="29" s="1"/>
  <c r="R193" i="29" s="1"/>
  <c r="Q124" i="29"/>
  <c r="Q191" i="29" s="1"/>
  <c r="Q193" i="29" s="1"/>
  <c r="P124" i="29"/>
  <c r="P191" i="29" s="1"/>
  <c r="P193" i="29" s="1"/>
  <c r="O124" i="29"/>
  <c r="O191" i="29" s="1"/>
  <c r="O193" i="29" s="1"/>
  <c r="N124" i="29"/>
  <c r="N191" i="29" s="1"/>
  <c r="N193" i="29" s="1"/>
  <c r="H124" i="29"/>
  <c r="H191" i="29" s="1"/>
  <c r="H193" i="29" s="1"/>
  <c r="S123" i="29"/>
  <c r="M123" i="29"/>
  <c r="N121" i="29"/>
  <c r="N197" i="29" s="1"/>
  <c r="N199" i="29" s="1"/>
  <c r="S120" i="29"/>
  <c r="S207" i="29" s="1"/>
  <c r="S209" i="29" s="1"/>
  <c r="Q120" i="29"/>
  <c r="O120" i="29"/>
  <c r="N120" i="29"/>
  <c r="N207" i="29" s="1"/>
  <c r="N209" i="29" s="1"/>
  <c r="M120" i="29"/>
  <c r="M207" i="29" s="1"/>
  <c r="M209" i="29" s="1"/>
  <c r="L120" i="29"/>
  <c r="L207" i="29" s="1"/>
  <c r="L209" i="29" s="1"/>
  <c r="K120" i="29"/>
  <c r="K207" i="29" s="1"/>
  <c r="K209" i="29" s="1"/>
  <c r="H120" i="29"/>
  <c r="W119" i="29"/>
  <c r="V119" i="29"/>
  <c r="U119" i="29"/>
  <c r="W118" i="29"/>
  <c r="V118" i="29"/>
  <c r="U118" i="29"/>
  <c r="U117" i="29"/>
  <c r="S117" i="29"/>
  <c r="R117" i="29"/>
  <c r="R120" i="29" s="1"/>
  <c r="R207" i="29" s="1"/>
  <c r="R209" i="29" s="1"/>
  <c r="V116" i="29"/>
  <c r="U116" i="29"/>
  <c r="P116" i="29"/>
  <c r="W116" i="29" s="1"/>
  <c r="V115" i="29"/>
  <c r="K115" i="29"/>
  <c r="J115" i="29"/>
  <c r="I115" i="29"/>
  <c r="I120" i="29" s="1"/>
  <c r="I207" i="29" s="1"/>
  <c r="I209" i="29" s="1"/>
  <c r="W114" i="29"/>
  <c r="V114" i="29"/>
  <c r="U114" i="29"/>
  <c r="V113" i="29"/>
  <c r="K113" i="29"/>
  <c r="J113" i="29"/>
  <c r="J120" i="29" s="1"/>
  <c r="U112" i="29"/>
  <c r="S112" i="29"/>
  <c r="Q112" i="29"/>
  <c r="P112" i="29"/>
  <c r="W112" i="29" s="1"/>
  <c r="V111" i="29"/>
  <c r="K111" i="29"/>
  <c r="U111" i="29" s="1"/>
  <c r="S110" i="29"/>
  <c r="S121" i="29" s="1"/>
  <c r="S197" i="29" s="1"/>
  <c r="S199" i="29" s="1"/>
  <c r="Q110" i="29"/>
  <c r="Q202" i="29" s="1"/>
  <c r="Q204" i="29" s="1"/>
  <c r="O110" i="29"/>
  <c r="O202" i="29" s="1"/>
  <c r="O204" i="29" s="1"/>
  <c r="N110" i="29"/>
  <c r="M110" i="29"/>
  <c r="M121" i="29" s="1"/>
  <c r="M197" i="29" s="1"/>
  <c r="M199" i="29" s="1"/>
  <c r="K110" i="29"/>
  <c r="K121" i="29" s="1"/>
  <c r="K197" i="29" s="1"/>
  <c r="K199" i="29" s="1"/>
  <c r="J110" i="29"/>
  <c r="J202" i="29" s="1"/>
  <c r="J204" i="29" s="1"/>
  <c r="I110" i="29"/>
  <c r="I202" i="29" s="1"/>
  <c r="I204" i="29" s="1"/>
  <c r="V109" i="29"/>
  <c r="R109" i="29"/>
  <c r="L109" i="29"/>
  <c r="W109" i="29" s="1"/>
  <c r="V108" i="29"/>
  <c r="L108" i="29"/>
  <c r="I108" i="29"/>
  <c r="U108" i="29" s="1"/>
  <c r="H108" i="29"/>
  <c r="W108" i="29" s="1"/>
  <c r="W107" i="29"/>
  <c r="V107" i="29"/>
  <c r="U107" i="29"/>
  <c r="W106" i="29"/>
  <c r="V106" i="29"/>
  <c r="U106" i="29"/>
  <c r="H106" i="29"/>
  <c r="V105" i="29"/>
  <c r="U105" i="29"/>
  <c r="L105" i="29"/>
  <c r="W105" i="29" s="1"/>
  <c r="W104" i="29"/>
  <c r="V104" i="29"/>
  <c r="U104" i="29"/>
  <c r="V103" i="29"/>
  <c r="L103" i="29"/>
  <c r="W103" i="29" s="1"/>
  <c r="V102" i="29"/>
  <c r="L102" i="29"/>
  <c r="U102" i="29" s="1"/>
  <c r="W101" i="29"/>
  <c r="V101" i="29"/>
  <c r="U101" i="29"/>
  <c r="W100" i="29"/>
  <c r="V100" i="29"/>
  <c r="U100" i="29"/>
  <c r="I100" i="29"/>
  <c r="H100" i="29"/>
  <c r="H110" i="29" s="1"/>
  <c r="W99" i="29"/>
  <c r="V99" i="29"/>
  <c r="U99" i="29"/>
  <c r="W98" i="29"/>
  <c r="V98" i="29"/>
  <c r="U98" i="29"/>
  <c r="U97" i="29"/>
  <c r="S97" i="29"/>
  <c r="R97" i="29"/>
  <c r="R110" i="29" s="1"/>
  <c r="Q97" i="29"/>
  <c r="W97" i="29" s="1"/>
  <c r="P97" i="29"/>
  <c r="P110" i="29" s="1"/>
  <c r="W96" i="29"/>
  <c r="V96" i="29"/>
  <c r="U96" i="29"/>
  <c r="S95" i="29"/>
  <c r="R95" i="29"/>
  <c r="Q95" i="29"/>
  <c r="P95" i="29"/>
  <c r="O95" i="29"/>
  <c r="N95" i="29"/>
  <c r="V95" i="29" s="1"/>
  <c r="M95" i="29"/>
  <c r="L95" i="29"/>
  <c r="K95" i="29"/>
  <c r="J95" i="29"/>
  <c r="I95" i="29"/>
  <c r="H95" i="29"/>
  <c r="W95" i="29" s="1"/>
  <c r="W94" i="29"/>
  <c r="V94" i="29"/>
  <c r="U94" i="29"/>
  <c r="W93" i="29"/>
  <c r="V93" i="29"/>
  <c r="U93" i="29"/>
  <c r="S92" i="29"/>
  <c r="R92" i="29"/>
  <c r="P92" i="29"/>
  <c r="O92" i="29"/>
  <c r="N92" i="29"/>
  <c r="M92" i="29"/>
  <c r="L92" i="29"/>
  <c r="H92" i="29"/>
  <c r="V91" i="29"/>
  <c r="U91" i="29"/>
  <c r="Q91" i="29"/>
  <c r="W91" i="29" s="1"/>
  <c r="V90" i="29"/>
  <c r="J90" i="29"/>
  <c r="W90" i="29" s="1"/>
  <c r="I90" i="29"/>
  <c r="I92" i="29" s="1"/>
  <c r="W89" i="29"/>
  <c r="U89" i="29"/>
  <c r="Q89" i="29"/>
  <c r="V89" i="29" s="1"/>
  <c r="V88" i="29"/>
  <c r="V128" i="29" s="1"/>
  <c r="L88" i="29"/>
  <c r="L139" i="29" s="1" a="1"/>
  <c r="L139" i="29" s="1"/>
  <c r="K88" i="29"/>
  <c r="U88" i="29" s="1"/>
  <c r="R87" i="29"/>
  <c r="R215" i="29" s="1"/>
  <c r="R220" i="29" s="1"/>
  <c r="Q87" i="29"/>
  <c r="P87" i="29"/>
  <c r="P215" i="29" s="1"/>
  <c r="P220" i="29" s="1"/>
  <c r="O87" i="29"/>
  <c r="N87" i="29"/>
  <c r="I87" i="29"/>
  <c r="W86" i="29"/>
  <c r="V86" i="29"/>
  <c r="U86" i="29"/>
  <c r="L86" i="29"/>
  <c r="K86" i="29"/>
  <c r="J86" i="29"/>
  <c r="W85" i="29"/>
  <c r="V85" i="29"/>
  <c r="U85" i="29"/>
  <c r="W84" i="29"/>
  <c r="V84" i="29"/>
  <c r="U84" i="29"/>
  <c r="W83" i="29"/>
  <c r="V83" i="29"/>
  <c r="U83" i="29"/>
  <c r="W82" i="29"/>
  <c r="V82" i="29"/>
  <c r="U82" i="29"/>
  <c r="W81" i="29"/>
  <c r="U81" i="29"/>
  <c r="S81" i="29"/>
  <c r="S124" i="29" s="1"/>
  <c r="S191" i="29" s="1"/>
  <c r="S193" i="29" s="1"/>
  <c r="W80" i="29"/>
  <c r="V80" i="29"/>
  <c r="U80" i="29"/>
  <c r="L80" i="29"/>
  <c r="K80" i="29"/>
  <c r="J80" i="29"/>
  <c r="I80" i="29"/>
  <c r="W79" i="29"/>
  <c r="V79" i="29"/>
  <c r="U79" i="29"/>
  <c r="W78" i="29"/>
  <c r="V78" i="29"/>
  <c r="U78" i="29"/>
  <c r="W77" i="29"/>
  <c r="V77" i="29"/>
  <c r="U77" i="29"/>
  <c r="W76" i="29"/>
  <c r="V76" i="29"/>
  <c r="U76" i="29"/>
  <c r="W75" i="29"/>
  <c r="V75" i="29"/>
  <c r="U75" i="29"/>
  <c r="W74" i="29"/>
  <c r="V74" i="29"/>
  <c r="U74" i="29"/>
  <c r="W73" i="29"/>
  <c r="V73" i="29"/>
  <c r="U73" i="29"/>
  <c r="V72" i="29"/>
  <c r="L72" i="29"/>
  <c r="K72" i="29"/>
  <c r="W72" i="29" s="1"/>
  <c r="W71" i="29"/>
  <c r="V71" i="29"/>
  <c r="U71" i="29"/>
  <c r="W70" i="29"/>
  <c r="V70" i="29"/>
  <c r="U70" i="29"/>
  <c r="W69" i="29"/>
  <c r="V69" i="29"/>
  <c r="U69" i="29"/>
  <c r="W68" i="29"/>
  <c r="V68" i="29"/>
  <c r="U68" i="29"/>
  <c r="K68" i="29"/>
  <c r="J68" i="29"/>
  <c r="W67" i="29"/>
  <c r="V67" i="29"/>
  <c r="U67" i="29"/>
  <c r="W66" i="29"/>
  <c r="V66" i="29"/>
  <c r="U66" i="29"/>
  <c r="V65" i="29"/>
  <c r="L65" i="29"/>
  <c r="L124" i="29" s="1"/>
  <c r="L191" i="29" s="1"/>
  <c r="L193" i="29" s="1"/>
  <c r="K65" i="29"/>
  <c r="J65" i="29"/>
  <c r="W65" i="29" s="1"/>
  <c r="I65" i="29"/>
  <c r="W64" i="29"/>
  <c r="V64" i="29"/>
  <c r="U64" i="29"/>
  <c r="V63" i="29"/>
  <c r="M63" i="29"/>
  <c r="M124" i="29" s="1"/>
  <c r="M191" i="29" s="1"/>
  <c r="M193" i="29" s="1"/>
  <c r="L63" i="29"/>
  <c r="L87" i="29" s="1"/>
  <c r="L215" i="29" s="1"/>
  <c r="L220" i="29" s="1"/>
  <c r="K63" i="29"/>
  <c r="K124" i="29" s="1"/>
  <c r="K191" i="29" s="1"/>
  <c r="K193" i="29" s="1"/>
  <c r="J63" i="29"/>
  <c r="J124" i="29" s="1"/>
  <c r="J191" i="29" s="1"/>
  <c r="J193" i="29" s="1"/>
  <c r="I63" i="29"/>
  <c r="I124" i="29" s="1"/>
  <c r="I191" i="29" s="1"/>
  <c r="I193" i="29" s="1"/>
  <c r="H63" i="29"/>
  <c r="W63" i="29" s="1"/>
  <c r="W62" i="29"/>
  <c r="V62" i="29"/>
  <c r="U62" i="29"/>
  <c r="R61" i="29"/>
  <c r="P61" i="29"/>
  <c r="O61" i="29"/>
  <c r="N61" i="29"/>
  <c r="M61" i="29"/>
  <c r="L61" i="29"/>
  <c r="K61" i="29"/>
  <c r="J61" i="29"/>
  <c r="I61" i="29"/>
  <c r="U61" i="29" s="1"/>
  <c r="H61" i="29"/>
  <c r="W60" i="29"/>
  <c r="V60" i="29"/>
  <c r="U60" i="29"/>
  <c r="W59" i="29"/>
  <c r="V59" i="29"/>
  <c r="U59" i="29"/>
  <c r="W58" i="29"/>
  <c r="V58" i="29"/>
  <c r="U58" i="29"/>
  <c r="W57" i="29"/>
  <c r="V57" i="29"/>
  <c r="U57" i="29"/>
  <c r="W56" i="29"/>
  <c r="V56" i="29"/>
  <c r="U56" i="29"/>
  <c r="W55" i="29"/>
  <c r="V55" i="29"/>
  <c r="U55" i="29"/>
  <c r="W54" i="29"/>
  <c r="V54" i="29"/>
  <c r="U54" i="29"/>
  <c r="W53" i="29"/>
  <c r="V53" i="29"/>
  <c r="U53" i="29"/>
  <c r="W52" i="29"/>
  <c r="V52" i="29"/>
  <c r="U52" i="29"/>
  <c r="W51" i="29"/>
  <c r="V51" i="29"/>
  <c r="U51" i="29"/>
  <c r="W50" i="29"/>
  <c r="V50" i="29"/>
  <c r="U50" i="29"/>
  <c r="W49" i="29"/>
  <c r="V49" i="29"/>
  <c r="U49" i="29"/>
  <c r="W48" i="29"/>
  <c r="V48" i="29"/>
  <c r="U48" i="29"/>
  <c r="W47" i="29"/>
  <c r="V47" i="29"/>
  <c r="U47" i="29"/>
  <c r="W46" i="29"/>
  <c r="V46" i="29"/>
  <c r="U46" i="29"/>
  <c r="W45" i="29"/>
  <c r="V45" i="29"/>
  <c r="U45" i="29"/>
  <c r="W44" i="29"/>
  <c r="V44" i="29"/>
  <c r="U44" i="29"/>
  <c r="U43" i="29"/>
  <c r="Q43" i="29"/>
  <c r="Q61" i="29" s="1"/>
  <c r="W42" i="29"/>
  <c r="V42" i="29"/>
  <c r="U42" i="29"/>
  <c r="W41" i="29"/>
  <c r="V41" i="29"/>
  <c r="U41" i="29"/>
  <c r="W40" i="29"/>
  <c r="V40" i="29"/>
  <c r="U40" i="29"/>
  <c r="W39" i="29"/>
  <c r="U39" i="29"/>
  <c r="S39" i="29"/>
  <c r="S213" i="29" s="1"/>
  <c r="S218" i="29" s="1"/>
  <c r="W38" i="29"/>
  <c r="V38" i="29"/>
  <c r="U38" i="29"/>
  <c r="U127" i="29" s="1"/>
  <c r="S37" i="29"/>
  <c r="M37" i="29"/>
  <c r="W36" i="29"/>
  <c r="V36" i="29"/>
  <c r="U36" i="29"/>
  <c r="V35" i="29"/>
  <c r="U35" i="29"/>
  <c r="J35" i="29"/>
  <c r="I35" i="29"/>
  <c r="W35" i="29" s="1"/>
  <c r="W34" i="29"/>
  <c r="V34" i="29"/>
  <c r="U34" i="29"/>
  <c r="V33" i="29"/>
  <c r="U33" i="29"/>
  <c r="S33" i="29"/>
  <c r="S140" i="29" s="1"/>
  <c r="R33" i="29"/>
  <c r="W33" i="29" s="1"/>
  <c r="U32" i="29"/>
  <c r="P32" i="29"/>
  <c r="V32" i="29" s="1"/>
  <c r="M32" i="29"/>
  <c r="M216" i="29" s="1"/>
  <c r="M221" i="29" s="1"/>
  <c r="L32" i="29"/>
  <c r="L135" i="29" s="1"/>
  <c r="K32" i="29"/>
  <c r="K135" i="29" s="1"/>
  <c r="J32" i="29"/>
  <c r="I32" i="29"/>
  <c r="W32" i="29" s="1"/>
  <c r="H32" i="29"/>
  <c r="W31" i="29"/>
  <c r="V31" i="29"/>
  <c r="U31" i="29"/>
  <c r="W30" i="29"/>
  <c r="V30" i="29"/>
  <c r="U30" i="29"/>
  <c r="W29" i="29"/>
  <c r="V29" i="29"/>
  <c r="U29" i="29"/>
  <c r="V28" i="29"/>
  <c r="J28" i="29"/>
  <c r="I28" i="29"/>
  <c r="H28" i="29"/>
  <c r="W28" i="29" s="1"/>
  <c r="W27" i="29"/>
  <c r="V27" i="29"/>
  <c r="U27" i="29"/>
  <c r="O26" i="29"/>
  <c r="O216" i="29" s="1"/>
  <c r="O221" i="29" s="1"/>
  <c r="K26" i="29"/>
  <c r="J26" i="29"/>
  <c r="J139" i="29" s="1" a="1"/>
  <c r="J139" i="29" s="1"/>
  <c r="I26" i="29"/>
  <c r="W26" i="29" s="1"/>
  <c r="H26" i="29"/>
  <c r="W25" i="29"/>
  <c r="V25" i="29"/>
  <c r="U25" i="29"/>
  <c r="W24" i="29"/>
  <c r="V24" i="29"/>
  <c r="U24" i="29"/>
  <c r="W23" i="29"/>
  <c r="O23" i="29"/>
  <c r="N23" i="29"/>
  <c r="V23" i="29" s="1"/>
  <c r="J23" i="29"/>
  <c r="I23" i="29"/>
  <c r="U23" i="29" s="1"/>
  <c r="W22" i="29"/>
  <c r="V22" i="29"/>
  <c r="U22" i="29"/>
  <c r="P21" i="29"/>
  <c r="P140" i="29" s="1"/>
  <c r="O21" i="29"/>
  <c r="O37" i="29" s="1"/>
  <c r="L21" i="29"/>
  <c r="K21" i="29"/>
  <c r="K140" i="29" s="1"/>
  <c r="J21" i="29"/>
  <c r="I21" i="29"/>
  <c r="W21" i="29" s="1"/>
  <c r="H21" i="29"/>
  <c r="U21" i="29" s="1"/>
  <c r="W20" i="29"/>
  <c r="V20" i="29"/>
  <c r="U20" i="29"/>
  <c r="W19" i="29"/>
  <c r="V19" i="29"/>
  <c r="U19" i="29"/>
  <c r="W18" i="29"/>
  <c r="V18" i="29"/>
  <c r="U18" i="29"/>
  <c r="U17" i="29"/>
  <c r="R17" i="29"/>
  <c r="V17" i="29" s="1"/>
  <c r="Q17" i="29"/>
  <c r="Q213" i="29" s="1"/>
  <c r="Q218" i="29" s="1"/>
  <c r="V16" i="29"/>
  <c r="M16" i="29"/>
  <c r="M140" i="29" s="1"/>
  <c r="L16" i="29"/>
  <c r="L136" i="29" s="1"/>
  <c r="J16" i="29"/>
  <c r="J136" i="29" s="1"/>
  <c r="I16" i="29"/>
  <c r="W16" i="29" s="1"/>
  <c r="H16" i="29"/>
  <c r="H136" i="29" s="1"/>
  <c r="W15" i="29"/>
  <c r="V15" i="29"/>
  <c r="U15" i="29"/>
  <c r="P14" i="29"/>
  <c r="P213" i="29" s="1"/>
  <c r="O14" i="29"/>
  <c r="O213" i="29" s="1"/>
  <c r="N14" i="29"/>
  <c r="N123" i="29" s="1"/>
  <c r="M14" i="29"/>
  <c r="M213" i="29" s="1"/>
  <c r="L14" i="29"/>
  <c r="K14" i="29"/>
  <c r="K213" i="29" s="1"/>
  <c r="K218" i="29" s="1"/>
  <c r="J14" i="29"/>
  <c r="J213" i="29" s="1"/>
  <c r="I14" i="29"/>
  <c r="I213" i="29" s="1"/>
  <c r="H14" i="29"/>
  <c r="H213" i="29" s="1"/>
  <c r="W13" i="29"/>
  <c r="V13" i="29"/>
  <c r="U13" i="29"/>
  <c r="W12" i="29"/>
  <c r="V12" i="29"/>
  <c r="U12" i="29"/>
  <c r="W11" i="29"/>
  <c r="V11" i="29"/>
  <c r="U11" i="29"/>
  <c r="V10" i="29"/>
  <c r="J10" i="29"/>
  <c r="I10" i="29"/>
  <c r="W10" i="29" s="1"/>
  <c r="W9" i="29"/>
  <c r="V9" i="29"/>
  <c r="U9" i="29"/>
  <c r="W8" i="29"/>
  <c r="V8" i="29"/>
  <c r="U8" i="29"/>
  <c r="W7" i="29"/>
  <c r="V7" i="29"/>
  <c r="U7" i="29"/>
  <c r="W6" i="29"/>
  <c r="V6" i="29"/>
  <c r="L6" i="29"/>
  <c r="L123" i="29" s="1"/>
  <c r="K6" i="29"/>
  <c r="K216" i="29" s="1"/>
  <c r="K221" i="29" s="1"/>
  <c r="J6" i="29"/>
  <c r="J137" i="29" s="1" a="1"/>
  <c r="J137" i="29" s="1"/>
  <c r="I6" i="29"/>
  <c r="U6" i="29" s="1"/>
  <c r="H6" i="29"/>
  <c r="H123" i="29" s="1"/>
  <c r="W5" i="29"/>
  <c r="V5" i="29"/>
  <c r="U5" i="29"/>
  <c r="W4" i="29"/>
  <c r="V4" i="29"/>
  <c r="U4" i="29"/>
  <c r="W2" i="29"/>
  <c r="V2" i="29"/>
  <c r="U2" i="29"/>
  <c r="N186" i="29" l="1"/>
  <c r="N188" i="29" s="1"/>
  <c r="N125" i="29"/>
  <c r="N130" i="29" s="1"/>
  <c r="U124" i="29"/>
  <c r="V110" i="29"/>
  <c r="W127" i="29"/>
  <c r="W129" i="29" s="1"/>
  <c r="P202" i="29"/>
  <c r="P204" i="29" s="1"/>
  <c r="P121" i="29"/>
  <c r="P197" i="29" s="1"/>
  <c r="P199" i="29" s="1"/>
  <c r="M186" i="29"/>
  <c r="M188" i="29" s="1"/>
  <c r="M131" i="29"/>
  <c r="L125" i="29"/>
  <c r="L130" i="29" s="1"/>
  <c r="J121" i="29"/>
  <c r="J197" i="29" s="1"/>
  <c r="J199" i="29" s="1"/>
  <c r="J207" i="29"/>
  <c r="J209" i="29" s="1"/>
  <c r="H131" i="29"/>
  <c r="J218" i="29"/>
  <c r="W124" i="29"/>
  <c r="R202" i="29"/>
  <c r="R204" i="29" s="1"/>
  <c r="R121" i="29"/>
  <c r="R197" i="29" s="1"/>
  <c r="R199" i="29" s="1"/>
  <c r="H202" i="29"/>
  <c r="H204" i="29" s="1"/>
  <c r="W110" i="29"/>
  <c r="H121" i="29"/>
  <c r="U110" i="29"/>
  <c r="P218" i="29"/>
  <c r="H215" i="29"/>
  <c r="H220" i="29" s="1"/>
  <c r="H186" i="29"/>
  <c r="H188" i="29" s="1"/>
  <c r="H125" i="29"/>
  <c r="H130" i="29" s="1"/>
  <c r="T136" i="29"/>
  <c r="H218" i="29"/>
  <c r="K202" i="29"/>
  <c r="K204" i="29" s="1"/>
  <c r="S202" i="29"/>
  <c r="S204" i="29" s="1"/>
  <c r="L213" i="29"/>
  <c r="L218" i="29" s="1"/>
  <c r="L223" i="29" s="1"/>
  <c r="H219" i="29"/>
  <c r="P219" i="29"/>
  <c r="U14" i="29"/>
  <c r="N37" i="29"/>
  <c r="U63" i="29"/>
  <c r="H87" i="29"/>
  <c r="W102" i="29"/>
  <c r="W111" i="29"/>
  <c r="U120" i="29"/>
  <c r="V121" i="29"/>
  <c r="Q127" i="29"/>
  <c r="Q129" i="29" s="1"/>
  <c r="J128" i="29"/>
  <c r="J129" i="29" s="1"/>
  <c r="I135" i="29"/>
  <c r="T135" i="29" s="1"/>
  <c r="K139" i="29" a="1"/>
  <c r="K139" i="29" s="1"/>
  <c r="O139" i="29" a="1"/>
  <c r="O139" i="29" s="1"/>
  <c r="H207" i="29"/>
  <c r="H209" i="29" s="1"/>
  <c r="I214" i="29"/>
  <c r="I216" i="29"/>
  <c r="I221" i="29" s="1"/>
  <c r="M218" i="29"/>
  <c r="W14" i="29"/>
  <c r="W123" i="29" s="1"/>
  <c r="W125" i="29" s="1"/>
  <c r="W17" i="29"/>
  <c r="H37" i="29"/>
  <c r="P37" i="29"/>
  <c r="U65" i="29"/>
  <c r="J87" i="29"/>
  <c r="U90" i="29"/>
  <c r="U128" i="29" s="1"/>
  <c r="U129" i="29" s="1"/>
  <c r="U131" i="29" s="1"/>
  <c r="Q92" i="29"/>
  <c r="V92" i="29" s="1"/>
  <c r="U95" i="29"/>
  <c r="U103" i="29"/>
  <c r="L110" i="29"/>
  <c r="U115" i="29"/>
  <c r="O121" i="29"/>
  <c r="O197" i="29" s="1"/>
  <c r="O199" i="29" s="1"/>
  <c r="P123" i="29"/>
  <c r="S127" i="29"/>
  <c r="S129" i="29" s="1"/>
  <c r="S131" i="29" s="1"/>
  <c r="L128" i="29"/>
  <c r="L129" i="29" s="1"/>
  <c r="S135" i="29"/>
  <c r="H139" i="29" a="1"/>
  <c r="H139" i="29" s="1"/>
  <c r="O140" i="29"/>
  <c r="N202" i="29"/>
  <c r="N204" i="29" s="1"/>
  <c r="O215" i="29"/>
  <c r="O220" i="29" s="1"/>
  <c r="S216" i="29"/>
  <c r="S221" i="29" s="1"/>
  <c r="O218" i="29"/>
  <c r="O223" i="29" s="1"/>
  <c r="V14" i="29"/>
  <c r="V123" i="29" s="1"/>
  <c r="V125" i="29" s="1"/>
  <c r="N215" i="29"/>
  <c r="N220" i="29" s="1"/>
  <c r="N223" i="29" s="1"/>
  <c r="R219" i="29"/>
  <c r="U10" i="29"/>
  <c r="U123" i="29" s="1"/>
  <c r="U125" i="29" s="1"/>
  <c r="U16" i="29"/>
  <c r="U26" i="29"/>
  <c r="I37" i="29"/>
  <c r="Q37" i="29"/>
  <c r="V43" i="29"/>
  <c r="S61" i="29"/>
  <c r="V61" i="29" s="1"/>
  <c r="U72" i="29"/>
  <c r="K87" i="29"/>
  <c r="K215" i="29" s="1"/>
  <c r="K220" i="29" s="1"/>
  <c r="K223" i="29" s="1"/>
  <c r="S87" i="29"/>
  <c r="S215" i="29" s="1"/>
  <c r="S220" i="29" s="1"/>
  <c r="S223" i="29" s="1"/>
  <c r="W88" i="29"/>
  <c r="W128" i="29" s="1"/>
  <c r="J92" i="29"/>
  <c r="U92" i="29" s="1"/>
  <c r="U109" i="29"/>
  <c r="W113" i="29"/>
  <c r="I123" i="29"/>
  <c r="Q123" i="29"/>
  <c r="S125" i="29"/>
  <c r="S130" i="29" s="1"/>
  <c r="I137" i="29" a="1"/>
  <c r="I137" i="29" s="1"/>
  <c r="T137" i="29" s="1"/>
  <c r="H140" i="29"/>
  <c r="L216" i="29"/>
  <c r="L221" i="29" s="1"/>
  <c r="J219" i="29"/>
  <c r="V21" i="29"/>
  <c r="V26" i="29"/>
  <c r="U28" i="29"/>
  <c r="J37" i="29"/>
  <c r="R37" i="29"/>
  <c r="W43" i="29"/>
  <c r="V81" i="29"/>
  <c r="V124" i="29" s="1"/>
  <c r="K92" i="29"/>
  <c r="W92" i="29" s="1"/>
  <c r="W115" i="29"/>
  <c r="V117" i="29"/>
  <c r="P120" i="29"/>
  <c r="I121" i="29"/>
  <c r="I197" i="29" s="1"/>
  <c r="I199" i="29" s="1"/>
  <c r="Q121" i="29"/>
  <c r="Q197" i="29" s="1"/>
  <c r="Q199" i="29" s="1"/>
  <c r="J123" i="29"/>
  <c r="R123" i="29"/>
  <c r="M135" i="29"/>
  <c r="I139" i="29" a="1"/>
  <c r="I139" i="29" s="1"/>
  <c r="Q139" i="29" a="1"/>
  <c r="Q139" i="29" s="1"/>
  <c r="I140" i="29"/>
  <c r="Q140" i="29"/>
  <c r="I215" i="29"/>
  <c r="I220" i="29" s="1"/>
  <c r="U113" i="29"/>
  <c r="O123" i="29"/>
  <c r="K128" i="29"/>
  <c r="K129" i="29" s="1"/>
  <c r="M87" i="29"/>
  <c r="M215" i="29" s="1"/>
  <c r="M220" i="29" s="1"/>
  <c r="V97" i="29"/>
  <c r="V112" i="29"/>
  <c r="W117" i="29"/>
  <c r="K123" i="29"/>
  <c r="M125" i="29"/>
  <c r="M130" i="29" s="1"/>
  <c r="I136" i="29"/>
  <c r="J140" i="29"/>
  <c r="R140" i="29"/>
  <c r="R213" i="29"/>
  <c r="R218" i="29" s="1"/>
  <c r="R223" i="29" s="1"/>
  <c r="J215" i="29"/>
  <c r="J220" i="29" s="1"/>
  <c r="K37" i="29"/>
  <c r="L37" i="29"/>
  <c r="V39" i="29"/>
  <c r="V127" i="29" s="1"/>
  <c r="V129" i="29" s="1"/>
  <c r="V131" i="29" l="1"/>
  <c r="V132" i="29" s="1"/>
  <c r="L131" i="29"/>
  <c r="L186" i="29"/>
  <c r="L188" i="29" s="1"/>
  <c r="S132" i="29"/>
  <c r="S180" i="29"/>
  <c r="S182" i="29" s="1"/>
  <c r="O186" i="29"/>
  <c r="O188" i="29" s="1"/>
  <c r="O125" i="29"/>
  <c r="R186" i="29"/>
  <c r="R188" i="29" s="1"/>
  <c r="R125" i="29"/>
  <c r="P186" i="29"/>
  <c r="P188" i="29" s="1"/>
  <c r="P125" i="29"/>
  <c r="I218" i="29"/>
  <c r="I223" i="29" s="1"/>
  <c r="I219" i="29"/>
  <c r="Q215" i="29"/>
  <c r="Q220" i="29" s="1"/>
  <c r="Q223" i="29" s="1"/>
  <c r="P223" i="29"/>
  <c r="K131" i="29"/>
  <c r="J186" i="29"/>
  <c r="J188" i="29" s="1"/>
  <c r="J125" i="29"/>
  <c r="J130" i="29" s="1"/>
  <c r="T140" i="29"/>
  <c r="W61" i="29"/>
  <c r="K186" i="29"/>
  <c r="K188" i="29" s="1"/>
  <c r="K125" i="29"/>
  <c r="K130" i="29" s="1"/>
  <c r="V87" i="29"/>
  <c r="J223" i="29"/>
  <c r="W131" i="29"/>
  <c r="L121" i="29"/>
  <c r="L197" i="29" s="1"/>
  <c r="L199" i="29" s="1"/>
  <c r="L202" i="29"/>
  <c r="L204" i="29" s="1"/>
  <c r="U37" i="29"/>
  <c r="W37" i="29"/>
  <c r="W87" i="29"/>
  <c r="U87" i="29"/>
  <c r="N131" i="29"/>
  <c r="V120" i="29"/>
  <c r="P207" i="29"/>
  <c r="P209" i="29" s="1"/>
  <c r="Q186" i="29"/>
  <c r="Q188" i="29" s="1"/>
  <c r="Q125" i="29"/>
  <c r="Q130" i="29" s="1"/>
  <c r="T139" i="29"/>
  <c r="H223" i="29"/>
  <c r="H180" i="29"/>
  <c r="H182" i="29" s="1"/>
  <c r="H132" i="29"/>
  <c r="M132" i="29"/>
  <c r="M180" i="29"/>
  <c r="M182" i="29" s="1"/>
  <c r="W120" i="29"/>
  <c r="I125" i="29"/>
  <c r="I186" i="29"/>
  <c r="I188" i="29" s="1"/>
  <c r="V37" i="29"/>
  <c r="S186" i="29"/>
  <c r="S188" i="29" s="1"/>
  <c r="M223" i="29"/>
  <c r="Q131" i="29"/>
  <c r="W121" i="29"/>
  <c r="H197" i="29"/>
  <c r="H199" i="29" s="1"/>
  <c r="I130" i="29" l="1"/>
  <c r="I131" i="29"/>
  <c r="W132" i="29"/>
  <c r="N132" i="29"/>
  <c r="N180" i="29"/>
  <c r="N182" i="29" s="1"/>
  <c r="K180" i="29"/>
  <c r="K182" i="29" s="1"/>
  <c r="K132" i="29"/>
  <c r="O130" i="29"/>
  <c r="O131" i="29"/>
  <c r="U121" i="29"/>
  <c r="U132" i="29" s="1"/>
  <c r="P130" i="29"/>
  <c r="P131" i="29"/>
  <c r="L132" i="29"/>
  <c r="L180" i="29"/>
  <c r="L182" i="29" s="1"/>
  <c r="Q180" i="29"/>
  <c r="Q182" i="29" s="1"/>
  <c r="Q132" i="29"/>
  <c r="R130" i="29"/>
  <c r="R131" i="29"/>
  <c r="J131" i="29"/>
  <c r="O132" i="29" l="1"/>
  <c r="O180" i="29"/>
  <c r="O182" i="29" s="1"/>
  <c r="R180" i="29"/>
  <c r="R182" i="29" s="1"/>
  <c r="R132" i="29"/>
  <c r="P180" i="29"/>
  <c r="P182" i="29" s="1"/>
  <c r="P132" i="29"/>
  <c r="J180" i="29"/>
  <c r="J182" i="29" s="1"/>
  <c r="J132" i="29"/>
  <c r="I180" i="29"/>
  <c r="I182" i="29" s="1"/>
  <c r="I132" i="29"/>
  <c r="E3" i="25" l="1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D3" i="25"/>
  <c r="D4" i="25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E2" i="25"/>
  <c r="D2" i="25"/>
  <c r="AM11" i="16"/>
  <c r="AI26" i="26"/>
  <c r="AI20" i="26"/>
  <c r="AI14" i="26"/>
  <c r="AI8" i="26"/>
  <c r="AI23" i="26" l="1"/>
  <c r="Q13" i="18" l="1"/>
  <c r="M15" i="14"/>
  <c r="N15" i="14"/>
  <c r="O15" i="14"/>
  <c r="Q15" i="14"/>
  <c r="R15" i="14"/>
  <c r="S15" i="14"/>
  <c r="T15" i="14"/>
  <c r="U15" i="14"/>
  <c r="V15" i="14"/>
  <c r="X15" i="14"/>
  <c r="Y15" i="14"/>
  <c r="Z15" i="14"/>
  <c r="AA15" i="14"/>
  <c r="AB15" i="14"/>
  <c r="AC15" i="14"/>
  <c r="AG15" i="20"/>
  <c r="AF15" i="20"/>
  <c r="AE15" i="20"/>
  <c r="AC15" i="20"/>
  <c r="AB15" i="20"/>
  <c r="AA15" i="20"/>
  <c r="Z15" i="20"/>
  <c r="Y15" i="20"/>
  <c r="X15" i="20"/>
  <c r="V15" i="20"/>
  <c r="U15" i="20"/>
  <c r="T15" i="20"/>
  <c r="S15" i="20"/>
  <c r="R15" i="20"/>
  <c r="Q15" i="20"/>
  <c r="K15" i="20"/>
  <c r="L15" i="20"/>
  <c r="M15" i="20"/>
  <c r="N15" i="20"/>
  <c r="O15" i="20"/>
  <c r="AG15" i="18"/>
  <c r="AF15" i="18"/>
  <c r="AE15" i="18"/>
  <c r="AC15" i="18"/>
  <c r="AB15" i="18"/>
  <c r="AA15" i="18"/>
  <c r="Z15" i="18"/>
  <c r="Y15" i="18"/>
  <c r="X15" i="18"/>
  <c r="V15" i="18"/>
  <c r="U15" i="18"/>
  <c r="T15" i="18"/>
  <c r="S15" i="18"/>
  <c r="R15" i="18"/>
  <c r="Q15" i="18"/>
  <c r="O15" i="18"/>
  <c r="L15" i="18"/>
  <c r="M15" i="18"/>
  <c r="N15" i="18"/>
  <c r="K15" i="18"/>
  <c r="J15" i="18"/>
  <c r="O15" i="15"/>
  <c r="M15" i="15"/>
  <c r="L15" i="15"/>
  <c r="K15" i="15"/>
  <c r="AC15" i="15"/>
  <c r="AB15" i="15"/>
  <c r="AA15" i="15"/>
  <c r="V15" i="15"/>
  <c r="U15" i="15"/>
  <c r="T15" i="15"/>
  <c r="S15" i="15"/>
  <c r="R15" i="15"/>
  <c r="Q15" i="15"/>
  <c r="Z15" i="15"/>
  <c r="Y15" i="15"/>
  <c r="X15" i="15"/>
  <c r="Z27" i="15"/>
  <c r="Y27" i="15"/>
  <c r="X27" i="15"/>
  <c r="AG15" i="15"/>
  <c r="AF15" i="15"/>
  <c r="AE15" i="15"/>
  <c r="AG27" i="15"/>
  <c r="AF27" i="15"/>
  <c r="AE27" i="15"/>
  <c r="AC27" i="15"/>
  <c r="V27" i="15"/>
  <c r="AB27" i="15"/>
  <c r="AA27" i="15"/>
  <c r="U27" i="15"/>
  <c r="T27" i="15"/>
  <c r="S27" i="15"/>
  <c r="R27" i="15"/>
  <c r="Q27" i="15"/>
  <c r="N27" i="15"/>
  <c r="O27" i="15"/>
  <c r="M27" i="15"/>
  <c r="L27" i="15"/>
  <c r="K27" i="15"/>
  <c r="AG16" i="16"/>
  <c r="AF16" i="16"/>
  <c r="AE16" i="16"/>
  <c r="AC16" i="16"/>
  <c r="AB16" i="16"/>
  <c r="AA16" i="16"/>
  <c r="Z16" i="16"/>
  <c r="Y16" i="16"/>
  <c r="X16" i="16"/>
  <c r="V16" i="16"/>
  <c r="U16" i="16"/>
  <c r="T16" i="16"/>
  <c r="S16" i="16"/>
  <c r="R16" i="16"/>
  <c r="Q16" i="16"/>
  <c r="L16" i="16"/>
  <c r="M16" i="16"/>
  <c r="N16" i="16"/>
  <c r="O16" i="16"/>
  <c r="K16" i="16"/>
  <c r="AG27" i="14"/>
  <c r="AF27" i="14"/>
  <c r="AE27" i="14"/>
  <c r="AC27" i="14"/>
  <c r="AB27" i="14"/>
  <c r="AA27" i="14"/>
  <c r="Z27" i="14"/>
  <c r="Y27" i="14"/>
  <c r="X27" i="14"/>
  <c r="V27" i="14"/>
  <c r="U27" i="14"/>
  <c r="T27" i="14"/>
  <c r="S27" i="14"/>
  <c r="R27" i="14"/>
  <c r="Q27" i="14"/>
  <c r="O27" i="14"/>
  <c r="N27" i="14"/>
  <c r="M27" i="14"/>
  <c r="L27" i="14"/>
  <c r="K27" i="14"/>
  <c r="K15" i="14"/>
  <c r="L15" i="14"/>
  <c r="J15" i="20"/>
  <c r="H15" i="20"/>
  <c r="G15" i="20"/>
  <c r="F15" i="20"/>
  <c r="E15" i="20"/>
  <c r="D15" i="20"/>
  <c r="H15" i="18"/>
  <c r="G15" i="18"/>
  <c r="F15" i="18"/>
  <c r="E15" i="18"/>
  <c r="D15" i="18"/>
  <c r="J15" i="15"/>
  <c r="H15" i="15"/>
  <c r="G15" i="15"/>
  <c r="F15" i="15"/>
  <c r="E15" i="15"/>
  <c r="D15" i="15"/>
  <c r="J15" i="14"/>
  <c r="H15" i="14"/>
  <c r="G15" i="14"/>
  <c r="F15" i="14"/>
  <c r="E15" i="14"/>
  <c r="D15" i="14"/>
  <c r="J27" i="15"/>
  <c r="G27" i="15"/>
  <c r="H27" i="15"/>
  <c r="F27" i="15"/>
  <c r="E27" i="15"/>
  <c r="D27" i="15"/>
  <c r="J27" i="14"/>
  <c r="G27" i="14"/>
  <c r="H27" i="14"/>
  <c r="F27" i="14"/>
  <c r="E27" i="14"/>
  <c r="D27" i="14"/>
  <c r="J16" i="16"/>
  <c r="E16" i="16"/>
  <c r="F16" i="16"/>
  <c r="G16" i="16"/>
  <c r="H16" i="16"/>
  <c r="D16" i="16"/>
  <c r="AO20" i="20" l="1"/>
  <c r="AN20" i="20"/>
  <c r="AM20" i="20"/>
  <c r="AI15" i="20"/>
  <c r="AI12" i="20"/>
  <c r="AN9" i="20"/>
  <c r="AN13" i="20" s="1"/>
  <c r="AM9" i="20"/>
  <c r="AM12" i="20" s="1"/>
  <c r="AI9" i="20"/>
  <c r="AI6" i="20"/>
  <c r="AO20" i="18"/>
  <c r="AN20" i="18"/>
  <c r="AM20" i="18"/>
  <c r="AI15" i="18"/>
  <c r="AI12" i="18"/>
  <c r="AM10" i="18"/>
  <c r="AN9" i="18"/>
  <c r="AN13" i="18" s="1"/>
  <c r="AM9" i="18"/>
  <c r="AM13" i="18" s="1"/>
  <c r="AI9" i="18"/>
  <c r="AI6" i="18"/>
  <c r="AO21" i="16"/>
  <c r="AN21" i="16"/>
  <c r="AM21" i="16"/>
  <c r="AI16" i="16"/>
  <c r="AI12" i="16"/>
  <c r="AN9" i="16"/>
  <c r="AN12" i="16" s="1"/>
  <c r="AM9" i="16"/>
  <c r="AM12" i="16" s="1"/>
  <c r="AI9" i="16"/>
  <c r="AI6" i="16"/>
  <c r="AI24" i="15"/>
  <c r="AI21" i="15"/>
  <c r="AO20" i="15"/>
  <c r="AN20" i="15"/>
  <c r="AM20" i="15"/>
  <c r="AI18" i="15"/>
  <c r="AI15" i="15"/>
  <c r="AI12" i="15"/>
  <c r="AN9" i="15"/>
  <c r="AN12" i="15" s="1"/>
  <c r="AM9" i="15"/>
  <c r="AM12" i="15" s="1"/>
  <c r="T8" i="15" s="1"/>
  <c r="AI9" i="15"/>
  <c r="AI6" i="15"/>
  <c r="AI27" i="14"/>
  <c r="AI24" i="14"/>
  <c r="AI21" i="14"/>
  <c r="AO20" i="14"/>
  <c r="AN20" i="14"/>
  <c r="AM20" i="14"/>
  <c r="AI18" i="14"/>
  <c r="AI15" i="14"/>
  <c r="AI12" i="14"/>
  <c r="AN9" i="14"/>
  <c r="AN10" i="14" s="1"/>
  <c r="AM9" i="14"/>
  <c r="AM11" i="14" s="1"/>
  <c r="E5" i="14" s="1"/>
  <c r="AI9" i="14"/>
  <c r="AI6" i="14"/>
  <c r="AN10" i="20" l="1"/>
  <c r="AN12" i="20"/>
  <c r="AN10" i="18"/>
  <c r="AN12" i="18"/>
  <c r="AM12" i="18"/>
  <c r="AM13" i="15"/>
  <c r="Y11" i="15" s="1"/>
  <c r="AG8" i="20"/>
  <c r="X8" i="20"/>
  <c r="N8" i="20"/>
  <c r="E8" i="20"/>
  <c r="G8" i="20"/>
  <c r="F8" i="20"/>
  <c r="AF8" i="20"/>
  <c r="V8" i="20"/>
  <c r="M8" i="20"/>
  <c r="D8" i="20"/>
  <c r="Y8" i="20"/>
  <c r="AE8" i="20"/>
  <c r="U8" i="20"/>
  <c r="L8" i="20"/>
  <c r="AC8" i="20"/>
  <c r="T8" i="20"/>
  <c r="K8" i="20"/>
  <c r="Z8" i="20"/>
  <c r="AB8" i="20"/>
  <c r="S8" i="20"/>
  <c r="J8" i="20"/>
  <c r="Q8" i="20"/>
  <c r="AA8" i="20"/>
  <c r="R8" i="20"/>
  <c r="H8" i="20"/>
  <c r="O8" i="20"/>
  <c r="AM11" i="20"/>
  <c r="AM13" i="20"/>
  <c r="AN11" i="20"/>
  <c r="AM10" i="20"/>
  <c r="AC11" i="18"/>
  <c r="T11" i="18"/>
  <c r="K11" i="18"/>
  <c r="AB11" i="18"/>
  <c r="S11" i="18"/>
  <c r="J11" i="18"/>
  <c r="AA11" i="18"/>
  <c r="R11" i="18"/>
  <c r="H11" i="18"/>
  <c r="AF11" i="18"/>
  <c r="V11" i="18"/>
  <c r="M11" i="18"/>
  <c r="L11" i="18"/>
  <c r="Z11" i="18"/>
  <c r="Q11" i="18"/>
  <c r="G11" i="18"/>
  <c r="Y11" i="18"/>
  <c r="O11" i="18"/>
  <c r="F11" i="18"/>
  <c r="D11" i="18"/>
  <c r="U11" i="18"/>
  <c r="AG11" i="18"/>
  <c r="X11" i="18"/>
  <c r="N11" i="18"/>
  <c r="E11" i="18"/>
  <c r="AE11" i="18"/>
  <c r="H8" i="18"/>
  <c r="R8" i="18"/>
  <c r="AA8" i="18"/>
  <c r="J8" i="18"/>
  <c r="S8" i="18"/>
  <c r="AB8" i="18"/>
  <c r="K8" i="18"/>
  <c r="T8" i="18"/>
  <c r="AC8" i="18"/>
  <c r="AM11" i="18"/>
  <c r="L8" i="18"/>
  <c r="U8" i="18"/>
  <c r="AE8" i="18"/>
  <c r="AN11" i="18"/>
  <c r="D8" i="18"/>
  <c r="M8" i="18"/>
  <c r="V8" i="18"/>
  <c r="AE5" i="16"/>
  <c r="AM13" i="16"/>
  <c r="Y11" i="16" s="1"/>
  <c r="AN13" i="16"/>
  <c r="AN11" i="16"/>
  <c r="AB8" i="16"/>
  <c r="S8" i="16"/>
  <c r="J8" i="16"/>
  <c r="AE8" i="16"/>
  <c r="AA8" i="16"/>
  <c r="R8" i="16"/>
  <c r="H8" i="16"/>
  <c r="Z8" i="16"/>
  <c r="G8" i="16"/>
  <c r="U8" i="16"/>
  <c r="AC8" i="16"/>
  <c r="Q8" i="16"/>
  <c r="K8" i="16"/>
  <c r="Y8" i="16"/>
  <c r="O8" i="16"/>
  <c r="F8" i="16"/>
  <c r="AG8" i="16"/>
  <c r="X8" i="16"/>
  <c r="N8" i="16"/>
  <c r="E8" i="16"/>
  <c r="AF8" i="16"/>
  <c r="V8" i="16"/>
  <c r="M8" i="16"/>
  <c r="D8" i="16"/>
  <c r="L8" i="16"/>
  <c r="T8" i="16"/>
  <c r="S11" i="16"/>
  <c r="R11" i="16"/>
  <c r="AM10" i="16"/>
  <c r="K11" i="16"/>
  <c r="AC11" i="16"/>
  <c r="AN10" i="16"/>
  <c r="L11" i="16"/>
  <c r="AE11" i="16"/>
  <c r="D11" i="16"/>
  <c r="V11" i="16"/>
  <c r="Q11" i="16"/>
  <c r="M11" i="16"/>
  <c r="E11" i="16"/>
  <c r="X11" i="16"/>
  <c r="H11" i="16"/>
  <c r="F11" i="16"/>
  <c r="AM11" i="15"/>
  <c r="E5" i="15" s="1"/>
  <c r="AB8" i="15"/>
  <c r="S8" i="15"/>
  <c r="J8" i="15"/>
  <c r="AF8" i="15"/>
  <c r="K8" i="15"/>
  <c r="AA8" i="15"/>
  <c r="R8" i="15"/>
  <c r="H8" i="15"/>
  <c r="V8" i="15"/>
  <c r="Z8" i="15"/>
  <c r="Q8" i="15"/>
  <c r="G8" i="15"/>
  <c r="M8" i="15"/>
  <c r="Y8" i="15"/>
  <c r="O8" i="15"/>
  <c r="F8" i="15"/>
  <c r="D8" i="15"/>
  <c r="AG8" i="15"/>
  <c r="X8" i="15"/>
  <c r="N8" i="15"/>
  <c r="E8" i="15"/>
  <c r="AC8" i="15"/>
  <c r="AE8" i="15"/>
  <c r="U8" i="15"/>
  <c r="L8" i="15"/>
  <c r="AE20" i="15"/>
  <c r="U20" i="15"/>
  <c r="L20" i="15"/>
  <c r="O20" i="15"/>
  <c r="AC20" i="15"/>
  <c r="T20" i="15"/>
  <c r="K20" i="15"/>
  <c r="Y20" i="15"/>
  <c r="AB20" i="15"/>
  <c r="S20" i="15"/>
  <c r="J20" i="15"/>
  <c r="F20" i="15"/>
  <c r="AA20" i="15"/>
  <c r="R20" i="15"/>
  <c r="H20" i="15"/>
  <c r="Z20" i="15"/>
  <c r="Q20" i="15"/>
  <c r="G20" i="15"/>
  <c r="AG20" i="15"/>
  <c r="X20" i="15"/>
  <c r="N20" i="15"/>
  <c r="E20" i="15"/>
  <c r="AF20" i="15"/>
  <c r="V20" i="15"/>
  <c r="M20" i="15"/>
  <c r="D20" i="15"/>
  <c r="H11" i="15"/>
  <c r="R11" i="15"/>
  <c r="AA11" i="15"/>
  <c r="AN11" i="15"/>
  <c r="AN13" i="15"/>
  <c r="Q11" i="15"/>
  <c r="AM10" i="15"/>
  <c r="K11" i="15"/>
  <c r="T11" i="15"/>
  <c r="AC11" i="15"/>
  <c r="S11" i="15"/>
  <c r="AN10" i="15"/>
  <c r="L11" i="15"/>
  <c r="U11" i="15"/>
  <c r="AE11" i="15"/>
  <c r="AB11" i="15"/>
  <c r="D11" i="15"/>
  <c r="M11" i="15"/>
  <c r="V11" i="15"/>
  <c r="AF11" i="15"/>
  <c r="G11" i="15"/>
  <c r="J11" i="15"/>
  <c r="E11" i="15"/>
  <c r="N11" i="15"/>
  <c r="X11" i="15"/>
  <c r="AG11" i="15"/>
  <c r="Z11" i="15"/>
  <c r="F11" i="15"/>
  <c r="O11" i="15"/>
  <c r="G5" i="14"/>
  <c r="Q5" i="14"/>
  <c r="X5" i="14"/>
  <c r="Z5" i="14"/>
  <c r="AN12" i="14"/>
  <c r="V20" i="14" s="1"/>
  <c r="AN13" i="14"/>
  <c r="L23" i="14" s="1"/>
  <c r="N5" i="14"/>
  <c r="AA20" i="14"/>
  <c r="G20" i="14"/>
  <c r="K20" i="14"/>
  <c r="T20" i="14"/>
  <c r="AF5" i="14"/>
  <c r="V5" i="14"/>
  <c r="M5" i="14"/>
  <c r="D5" i="14"/>
  <c r="AC5" i="14"/>
  <c r="AE5" i="14"/>
  <c r="U5" i="14"/>
  <c r="L5" i="14"/>
  <c r="K5" i="14"/>
  <c r="T5" i="14"/>
  <c r="AB5" i="14"/>
  <c r="S5" i="14"/>
  <c r="J5" i="14"/>
  <c r="AA5" i="14"/>
  <c r="R5" i="14"/>
  <c r="H5" i="14"/>
  <c r="Y5" i="14"/>
  <c r="O5" i="14"/>
  <c r="F5" i="14"/>
  <c r="AG5" i="14"/>
  <c r="AM10" i="14"/>
  <c r="AM13" i="14"/>
  <c r="AM12" i="14"/>
  <c r="AN11" i="14"/>
  <c r="AF5" i="16" l="1"/>
  <c r="T5" i="16"/>
  <c r="AG5" i="16"/>
  <c r="V5" i="16"/>
  <c r="K5" i="16"/>
  <c r="K14" i="16" s="1"/>
  <c r="X5" i="16"/>
  <c r="M5" i="16"/>
  <c r="AC5" i="16"/>
  <c r="AC14" i="16" s="1"/>
  <c r="Z5" i="16"/>
  <c r="N5" i="16"/>
  <c r="D5" i="16"/>
  <c r="U5" i="16"/>
  <c r="L5" i="16"/>
  <c r="Q5" i="16"/>
  <c r="E5" i="16"/>
  <c r="E14" i="16" s="1"/>
  <c r="O5" i="16"/>
  <c r="O14" i="16" s="1"/>
  <c r="R5" i="16"/>
  <c r="G5" i="16"/>
  <c r="F5" i="16"/>
  <c r="Y5" i="16"/>
  <c r="H5" i="16"/>
  <c r="AF8" i="18"/>
  <c r="O8" i="18"/>
  <c r="N8" i="18"/>
  <c r="G8" i="18"/>
  <c r="Y8" i="18"/>
  <c r="AG8" i="18"/>
  <c r="F8" i="18"/>
  <c r="Q8" i="18"/>
  <c r="Z8" i="18"/>
  <c r="E8" i="18"/>
  <c r="X8" i="18"/>
  <c r="R5" i="15"/>
  <c r="R14" i="15" s="1"/>
  <c r="K5" i="15"/>
  <c r="K14" i="15" s="1"/>
  <c r="V5" i="15"/>
  <c r="Q5" i="15"/>
  <c r="Q14" i="15" s="1"/>
  <c r="U5" i="15"/>
  <c r="U20" i="14"/>
  <c r="AF20" i="14"/>
  <c r="AB20" i="14"/>
  <c r="X20" i="14"/>
  <c r="D20" i="14"/>
  <c r="AG20" i="14"/>
  <c r="F20" i="14"/>
  <c r="M20" i="14"/>
  <c r="AF11" i="16"/>
  <c r="AF14" i="16" s="1"/>
  <c r="J11" i="16"/>
  <c r="G14" i="16"/>
  <c r="AG11" i="16"/>
  <c r="G11" i="16"/>
  <c r="AA11" i="16"/>
  <c r="O11" i="16"/>
  <c r="N11" i="16"/>
  <c r="N14" i="16" s="1"/>
  <c r="U11" i="16"/>
  <c r="T11" i="16"/>
  <c r="AI11" i="16" s="1"/>
  <c r="AB11" i="16"/>
  <c r="Z11" i="16"/>
  <c r="AC11" i="20"/>
  <c r="T11" i="20"/>
  <c r="K11" i="20"/>
  <c r="AE11" i="20"/>
  <c r="AB11" i="20"/>
  <c r="S11" i="20"/>
  <c r="J11" i="20"/>
  <c r="AF11" i="20"/>
  <c r="L11" i="20"/>
  <c r="AA11" i="20"/>
  <c r="R11" i="20"/>
  <c r="H11" i="20"/>
  <c r="V11" i="20"/>
  <c r="Z11" i="20"/>
  <c r="Q11" i="20"/>
  <c r="G11" i="20"/>
  <c r="D11" i="20"/>
  <c r="Y11" i="20"/>
  <c r="O11" i="20"/>
  <c r="F11" i="20"/>
  <c r="M11" i="20"/>
  <c r="U11" i="20"/>
  <c r="AG11" i="20"/>
  <c r="X11" i="20"/>
  <c r="N11" i="20"/>
  <c r="E11" i="20"/>
  <c r="AF5" i="20"/>
  <c r="V5" i="20"/>
  <c r="V14" i="20" s="1"/>
  <c r="M5" i="20"/>
  <c r="M14" i="20" s="1"/>
  <c r="D5" i="20"/>
  <c r="AG5" i="20"/>
  <c r="AG14" i="20" s="1"/>
  <c r="AE5" i="20"/>
  <c r="AE14" i="20" s="1"/>
  <c r="U5" i="20"/>
  <c r="L5" i="20"/>
  <c r="L14" i="20" s="1"/>
  <c r="O5" i="20"/>
  <c r="O14" i="20" s="1"/>
  <c r="E5" i="20"/>
  <c r="AC5" i="20"/>
  <c r="T5" i="20"/>
  <c r="K5" i="20"/>
  <c r="K14" i="20" s="1"/>
  <c r="AB5" i="20"/>
  <c r="AB14" i="20" s="1"/>
  <c r="S5" i="20"/>
  <c r="J5" i="20"/>
  <c r="F5" i="20"/>
  <c r="F14" i="20" s="1"/>
  <c r="N5" i="20"/>
  <c r="AA5" i="20"/>
  <c r="R5" i="20"/>
  <c r="R14" i="20" s="1"/>
  <c r="H5" i="20"/>
  <c r="H14" i="20" s="1"/>
  <c r="Y5" i="20"/>
  <c r="X5" i="20"/>
  <c r="Z5" i="20"/>
  <c r="Q5" i="20"/>
  <c r="G5" i="20"/>
  <c r="D10" i="20"/>
  <c r="E10" i="20" s="1"/>
  <c r="F10" i="20" s="1"/>
  <c r="G10" i="20" s="1"/>
  <c r="H10" i="20" s="1"/>
  <c r="J10" i="20" s="1"/>
  <c r="K10" i="20" s="1"/>
  <c r="L10" i="20" s="1"/>
  <c r="M10" i="20" s="1"/>
  <c r="N10" i="20" s="1"/>
  <c r="O10" i="20" s="1"/>
  <c r="Q10" i="20" s="1"/>
  <c r="R10" i="20" s="1"/>
  <c r="S10" i="20" s="1"/>
  <c r="T10" i="20" s="1"/>
  <c r="U10" i="20" s="1"/>
  <c r="V10" i="20" s="1"/>
  <c r="X10" i="20" s="1"/>
  <c r="Y10" i="20" s="1"/>
  <c r="Z10" i="20" s="1"/>
  <c r="AA10" i="20" s="1"/>
  <c r="AB10" i="20" s="1"/>
  <c r="AC10" i="20" s="1"/>
  <c r="AE10" i="20" s="1"/>
  <c r="AF10" i="20" s="1"/>
  <c r="AG10" i="20" s="1"/>
  <c r="AI10" i="20" s="1"/>
  <c r="AI8" i="20"/>
  <c r="AF5" i="18"/>
  <c r="V5" i="18"/>
  <c r="V14" i="18" s="1"/>
  <c r="M5" i="18"/>
  <c r="M14" i="18" s="1"/>
  <c r="D5" i="18"/>
  <c r="AG5" i="18"/>
  <c r="AG14" i="18" s="1"/>
  <c r="AE5" i="18"/>
  <c r="AE14" i="18" s="1"/>
  <c r="U5" i="18"/>
  <c r="U14" i="18" s="1"/>
  <c r="L5" i="18"/>
  <c r="L14" i="18" s="1"/>
  <c r="X5" i="18"/>
  <c r="X14" i="18" s="1"/>
  <c r="AC5" i="18"/>
  <c r="AC14" i="18" s="1"/>
  <c r="T5" i="18"/>
  <c r="T14" i="18" s="1"/>
  <c r="K5" i="18"/>
  <c r="K14" i="18" s="1"/>
  <c r="N5" i="18"/>
  <c r="N14" i="18" s="1"/>
  <c r="AB5" i="18"/>
  <c r="AB14" i="18" s="1"/>
  <c r="S5" i="18"/>
  <c r="S14" i="18" s="1"/>
  <c r="J5" i="18"/>
  <c r="J14" i="18" s="1"/>
  <c r="AA5" i="18"/>
  <c r="AA14" i="18" s="1"/>
  <c r="R5" i="18"/>
  <c r="R14" i="18" s="1"/>
  <c r="H5" i="18"/>
  <c r="H14" i="18" s="1"/>
  <c r="Y5" i="18"/>
  <c r="Y14" i="18" s="1"/>
  <c r="Z5" i="18"/>
  <c r="Z14" i="18" s="1"/>
  <c r="Q5" i="18"/>
  <c r="Q14" i="18" s="1"/>
  <c r="G5" i="18"/>
  <c r="G14" i="18" s="1"/>
  <c r="O5" i="18"/>
  <c r="F5" i="18"/>
  <c r="F14" i="18" s="1"/>
  <c r="E5" i="18"/>
  <c r="D13" i="18"/>
  <c r="E13" i="18" s="1"/>
  <c r="F13" i="18" s="1"/>
  <c r="G13" i="18" s="1"/>
  <c r="H13" i="18" s="1"/>
  <c r="J13" i="18" s="1"/>
  <c r="K13" i="18" s="1"/>
  <c r="L13" i="18" s="1"/>
  <c r="M13" i="18" s="1"/>
  <c r="N13" i="18" s="1"/>
  <c r="O13" i="18" s="1"/>
  <c r="R13" i="18" s="1"/>
  <c r="S13" i="18" s="1"/>
  <c r="T13" i="18" s="1"/>
  <c r="U13" i="18" s="1"/>
  <c r="V13" i="18" s="1"/>
  <c r="X13" i="18" s="1"/>
  <c r="Y13" i="18" s="1"/>
  <c r="Z13" i="18" s="1"/>
  <c r="AA13" i="18" s="1"/>
  <c r="AB13" i="18" s="1"/>
  <c r="AC13" i="18" s="1"/>
  <c r="AE13" i="18" s="1"/>
  <c r="AF13" i="18" s="1"/>
  <c r="AG13" i="18" s="1"/>
  <c r="AI13" i="18" s="1"/>
  <c r="AI11" i="18"/>
  <c r="D10" i="18"/>
  <c r="AI8" i="18"/>
  <c r="M14" i="16"/>
  <c r="Z14" i="16"/>
  <c r="AA5" i="16"/>
  <c r="S5" i="16"/>
  <c r="S14" i="16" s="1"/>
  <c r="J5" i="16"/>
  <c r="AB5" i="16"/>
  <c r="X14" i="16"/>
  <c r="Q14" i="16"/>
  <c r="F14" i="16"/>
  <c r="AE14" i="16"/>
  <c r="D13" i="16"/>
  <c r="E13" i="16" s="1"/>
  <c r="F13" i="16" s="1"/>
  <c r="G13" i="16" s="1"/>
  <c r="H13" i="16" s="1"/>
  <c r="R14" i="16"/>
  <c r="D7" i="16"/>
  <c r="D14" i="16"/>
  <c r="U14" i="16"/>
  <c r="H14" i="16"/>
  <c r="L14" i="16"/>
  <c r="D10" i="16"/>
  <c r="E10" i="16" s="1"/>
  <c r="F10" i="16" s="1"/>
  <c r="G10" i="16" s="1"/>
  <c r="H10" i="16" s="1"/>
  <c r="J10" i="16" s="1"/>
  <c r="K10" i="16" s="1"/>
  <c r="L10" i="16" s="1"/>
  <c r="M10" i="16" s="1"/>
  <c r="N10" i="16" s="1"/>
  <c r="O10" i="16" s="1"/>
  <c r="Q10" i="16" s="1"/>
  <c r="R10" i="16" s="1"/>
  <c r="S10" i="16" s="1"/>
  <c r="T10" i="16" s="1"/>
  <c r="U10" i="16" s="1"/>
  <c r="V10" i="16" s="1"/>
  <c r="X10" i="16" s="1"/>
  <c r="Y10" i="16" s="1"/>
  <c r="Z10" i="16" s="1"/>
  <c r="AI8" i="16"/>
  <c r="V14" i="16"/>
  <c r="Y14" i="16"/>
  <c r="AA5" i="15"/>
  <c r="S5" i="15"/>
  <c r="S14" i="15" s="1"/>
  <c r="J5" i="15"/>
  <c r="AB5" i="15"/>
  <c r="M5" i="15"/>
  <c r="M14" i="15" s="1"/>
  <c r="AC5" i="15"/>
  <c r="AC14" i="15" s="1"/>
  <c r="Z5" i="15"/>
  <c r="Z14" i="15" s="1"/>
  <c r="L5" i="15"/>
  <c r="L14" i="15" s="1"/>
  <c r="D5" i="15"/>
  <c r="T5" i="15"/>
  <c r="T14" i="15" s="1"/>
  <c r="AA14" i="15"/>
  <c r="G5" i="15"/>
  <c r="G14" i="15" s="1"/>
  <c r="J14" i="15"/>
  <c r="AG5" i="15"/>
  <c r="AG14" i="15" s="1"/>
  <c r="AE5" i="15"/>
  <c r="AE14" i="15" s="1"/>
  <c r="F5" i="15"/>
  <c r="F14" i="15" s="1"/>
  <c r="X5" i="15"/>
  <c r="H5" i="15"/>
  <c r="Y5" i="15"/>
  <c r="Y14" i="15" s="1"/>
  <c r="O5" i="15"/>
  <c r="O14" i="15" s="1"/>
  <c r="N5" i="15"/>
  <c r="N14" i="15" s="1"/>
  <c r="AF5" i="15"/>
  <c r="AF14" i="15" s="1"/>
  <c r="AB14" i="15"/>
  <c r="D10" i="15"/>
  <c r="E10" i="15" s="1"/>
  <c r="F10" i="15" s="1"/>
  <c r="G10" i="15" s="1"/>
  <c r="H10" i="15" s="1"/>
  <c r="J10" i="15" s="1"/>
  <c r="K10" i="15" s="1"/>
  <c r="L10" i="15" s="1"/>
  <c r="M10" i="15" s="1"/>
  <c r="N10" i="15" s="1"/>
  <c r="O10" i="15" s="1"/>
  <c r="Q10" i="15" s="1"/>
  <c r="R10" i="15" s="1"/>
  <c r="S10" i="15" s="1"/>
  <c r="T10" i="15" s="1"/>
  <c r="U10" i="15" s="1"/>
  <c r="V10" i="15" s="1"/>
  <c r="X10" i="15" s="1"/>
  <c r="Y10" i="15" s="1"/>
  <c r="Z10" i="15" s="1"/>
  <c r="AA10" i="15" s="1"/>
  <c r="AB10" i="15" s="1"/>
  <c r="AC10" i="15" s="1"/>
  <c r="AE10" i="15" s="1"/>
  <c r="AF10" i="15" s="1"/>
  <c r="AG10" i="15" s="1"/>
  <c r="AI10" i="15" s="1"/>
  <c r="AI8" i="15"/>
  <c r="H14" i="15"/>
  <c r="AB23" i="15"/>
  <c r="S23" i="15"/>
  <c r="J23" i="15"/>
  <c r="AF23" i="15"/>
  <c r="AA23" i="15"/>
  <c r="R23" i="15"/>
  <c r="H23" i="15"/>
  <c r="M23" i="15"/>
  <c r="Z23" i="15"/>
  <c r="Q23" i="15"/>
  <c r="G23" i="15"/>
  <c r="V23" i="15"/>
  <c r="Y23" i="15"/>
  <c r="O23" i="15"/>
  <c r="F23" i="15"/>
  <c r="D23" i="15"/>
  <c r="AG23" i="15"/>
  <c r="X23" i="15"/>
  <c r="N23" i="15"/>
  <c r="E23" i="15"/>
  <c r="AE23" i="15"/>
  <c r="U23" i="15"/>
  <c r="L23" i="15"/>
  <c r="AC23" i="15"/>
  <c r="T23" i="15"/>
  <c r="K23" i="15"/>
  <c r="AC17" i="15"/>
  <c r="AC26" i="15" s="1"/>
  <c r="T17" i="15"/>
  <c r="T26" i="15" s="1"/>
  <c r="K17" i="15"/>
  <c r="N17" i="15"/>
  <c r="L17" i="15"/>
  <c r="AB17" i="15"/>
  <c r="AB26" i="15" s="1"/>
  <c r="S17" i="15"/>
  <c r="J17" i="15"/>
  <c r="E17" i="15"/>
  <c r="AA17" i="15"/>
  <c r="R17" i="15"/>
  <c r="R26" i="15" s="1"/>
  <c r="H17" i="15"/>
  <c r="AG17" i="15"/>
  <c r="AG26" i="15" s="1"/>
  <c r="U17" i="15"/>
  <c r="Z17" i="15"/>
  <c r="Z26" i="15" s="1"/>
  <c r="Q17" i="15"/>
  <c r="G17" i="15"/>
  <c r="AE17" i="15"/>
  <c r="Y17" i="15"/>
  <c r="Y26" i="15" s="1"/>
  <c r="O17" i="15"/>
  <c r="F17" i="15"/>
  <c r="X17" i="15"/>
  <c r="AF17" i="15"/>
  <c r="V17" i="15"/>
  <c r="M17" i="15"/>
  <c r="M26" i="15" s="1"/>
  <c r="D17" i="15"/>
  <c r="D22" i="15"/>
  <c r="E22" i="15" s="1"/>
  <c r="F22" i="15" s="1"/>
  <c r="G22" i="15" s="1"/>
  <c r="H22" i="15" s="1"/>
  <c r="J22" i="15" s="1"/>
  <c r="K22" i="15" s="1"/>
  <c r="L22" i="15" s="1"/>
  <c r="M22" i="15" s="1"/>
  <c r="N22" i="15" s="1"/>
  <c r="O22" i="15" s="1"/>
  <c r="Q22" i="15" s="1"/>
  <c r="R22" i="15" s="1"/>
  <c r="S22" i="15" s="1"/>
  <c r="T22" i="15" s="1"/>
  <c r="U22" i="15" s="1"/>
  <c r="V22" i="15" s="1"/>
  <c r="X22" i="15" s="1"/>
  <c r="Y22" i="15" s="1"/>
  <c r="Z22" i="15" s="1"/>
  <c r="AA22" i="15" s="1"/>
  <c r="AB22" i="15" s="1"/>
  <c r="AC22" i="15" s="1"/>
  <c r="AE22" i="15" s="1"/>
  <c r="AF22" i="15" s="1"/>
  <c r="AG22" i="15" s="1"/>
  <c r="AI22" i="15" s="1"/>
  <c r="AI20" i="15"/>
  <c r="AI11" i="15"/>
  <c r="D13" i="15"/>
  <c r="E13" i="15" s="1"/>
  <c r="F13" i="15" s="1"/>
  <c r="G13" i="15" s="1"/>
  <c r="H13" i="15" s="1"/>
  <c r="J13" i="15" s="1"/>
  <c r="K13" i="15" s="1"/>
  <c r="L13" i="15" s="1"/>
  <c r="M13" i="15" s="1"/>
  <c r="N13" i="15" s="1"/>
  <c r="O13" i="15" s="1"/>
  <c r="Q13" i="15" s="1"/>
  <c r="R13" i="15" s="1"/>
  <c r="S13" i="15" s="1"/>
  <c r="T13" i="15" s="1"/>
  <c r="U13" i="15" s="1"/>
  <c r="V13" i="15" s="1"/>
  <c r="X13" i="15" s="1"/>
  <c r="Y13" i="15" s="1"/>
  <c r="Z13" i="15" s="1"/>
  <c r="AA13" i="15" s="1"/>
  <c r="AB13" i="15" s="1"/>
  <c r="AC13" i="15" s="1"/>
  <c r="AE13" i="15" s="1"/>
  <c r="AF13" i="15" s="1"/>
  <c r="AG13" i="15" s="1"/>
  <c r="AI13" i="15" s="1"/>
  <c r="X14" i="15"/>
  <c r="U14" i="15"/>
  <c r="E14" i="15"/>
  <c r="V14" i="15"/>
  <c r="D7" i="15"/>
  <c r="E7" i="15" s="1"/>
  <c r="D14" i="15"/>
  <c r="L20" i="14"/>
  <c r="O20" i="14"/>
  <c r="E20" i="14"/>
  <c r="Z20" i="14"/>
  <c r="N20" i="14"/>
  <c r="H20" i="14"/>
  <c r="F23" i="14"/>
  <c r="R20" i="14"/>
  <c r="AC20" i="14"/>
  <c r="AE20" i="14"/>
  <c r="Y20" i="14"/>
  <c r="J20" i="14"/>
  <c r="M23" i="14"/>
  <c r="AG23" i="14"/>
  <c r="AB23" i="14"/>
  <c r="Z23" i="14"/>
  <c r="X23" i="14"/>
  <c r="S23" i="14"/>
  <c r="Q20" i="14"/>
  <c r="S20" i="14"/>
  <c r="Q23" i="14"/>
  <c r="N23" i="14"/>
  <c r="AE23" i="14"/>
  <c r="J23" i="14"/>
  <c r="D23" i="14"/>
  <c r="D25" i="14" s="1"/>
  <c r="G23" i="14"/>
  <c r="E23" i="14"/>
  <c r="U23" i="14"/>
  <c r="Y23" i="14"/>
  <c r="AF23" i="14"/>
  <c r="H23" i="14"/>
  <c r="AC23" i="14"/>
  <c r="K23" i="14"/>
  <c r="AA23" i="14"/>
  <c r="T23" i="14"/>
  <c r="R23" i="14"/>
  <c r="O23" i="14"/>
  <c r="V23" i="14"/>
  <c r="AG8" i="14"/>
  <c r="X8" i="14"/>
  <c r="N8" i="14"/>
  <c r="E8" i="14"/>
  <c r="AE8" i="14"/>
  <c r="AF8" i="14"/>
  <c r="V8" i="14"/>
  <c r="M8" i="14"/>
  <c r="M14" i="14" s="1"/>
  <c r="D8" i="14"/>
  <c r="U8" i="14"/>
  <c r="L8" i="14"/>
  <c r="AC8" i="14"/>
  <c r="T8" i="14"/>
  <c r="T14" i="14" s="1"/>
  <c r="K8" i="14"/>
  <c r="AB8" i="14"/>
  <c r="S8" i="14"/>
  <c r="J8" i="14"/>
  <c r="Z8" i="14"/>
  <c r="Q8" i="14"/>
  <c r="G8" i="14"/>
  <c r="H8" i="14"/>
  <c r="F8" i="14"/>
  <c r="Y8" i="14"/>
  <c r="O8" i="14"/>
  <c r="O14" i="14" s="1"/>
  <c r="AA8" i="14"/>
  <c r="AA14" i="14" s="1"/>
  <c r="R8" i="14"/>
  <c r="D7" i="14"/>
  <c r="E7" i="14" s="1"/>
  <c r="F7" i="14" s="1"/>
  <c r="G7" i="14" s="1"/>
  <c r="H7" i="14" s="1"/>
  <c r="J7" i="14" s="1"/>
  <c r="K7" i="14" s="1"/>
  <c r="L7" i="14" s="1"/>
  <c r="M7" i="14" s="1"/>
  <c r="N7" i="14" s="1"/>
  <c r="O7" i="14" s="1"/>
  <c r="Q7" i="14" s="1"/>
  <c r="R7" i="14" s="1"/>
  <c r="S7" i="14" s="1"/>
  <c r="T7" i="14" s="1"/>
  <c r="U7" i="14" s="1"/>
  <c r="V7" i="14" s="1"/>
  <c r="X7" i="14" s="1"/>
  <c r="Y7" i="14" s="1"/>
  <c r="Z7" i="14" s="1"/>
  <c r="AA7" i="14" s="1"/>
  <c r="AB7" i="14" s="1"/>
  <c r="AC7" i="14" s="1"/>
  <c r="AE7" i="14" s="1"/>
  <c r="AF7" i="14" s="1"/>
  <c r="AG7" i="14" s="1"/>
  <c r="AI7" i="14" s="1"/>
  <c r="AI5" i="14"/>
  <c r="Y11" i="14"/>
  <c r="O11" i="14"/>
  <c r="F11" i="14"/>
  <c r="AG11" i="14"/>
  <c r="X11" i="14"/>
  <c r="N11" i="14"/>
  <c r="E11" i="14"/>
  <c r="AF11" i="14"/>
  <c r="V11" i="14"/>
  <c r="M11" i="14"/>
  <c r="D11" i="14"/>
  <c r="AE11" i="14"/>
  <c r="U11" i="14"/>
  <c r="L11" i="14"/>
  <c r="L14" i="14" s="1"/>
  <c r="AC11" i="14"/>
  <c r="T11" i="14"/>
  <c r="K11" i="14"/>
  <c r="AA11" i="14"/>
  <c r="R11" i="14"/>
  <c r="H11" i="14"/>
  <c r="G11" i="14"/>
  <c r="S11" i="14"/>
  <c r="AB11" i="14"/>
  <c r="Z11" i="14"/>
  <c r="Q11" i="14"/>
  <c r="J11" i="14"/>
  <c r="D22" i="14"/>
  <c r="E22" i="14" s="1"/>
  <c r="AA17" i="14"/>
  <c r="R17" i="14"/>
  <c r="H17" i="14"/>
  <c r="Z17" i="14"/>
  <c r="Q17" i="14"/>
  <c r="G17" i="14"/>
  <c r="AE17" i="14"/>
  <c r="Y17" i="14"/>
  <c r="Y26" i="14" s="1"/>
  <c r="O17" i="14"/>
  <c r="F17" i="14"/>
  <c r="L17" i="14"/>
  <c r="AG17" i="14"/>
  <c r="X17" i="14"/>
  <c r="X26" i="14" s="1"/>
  <c r="N17" i="14"/>
  <c r="E17" i="14"/>
  <c r="E26" i="14" s="1"/>
  <c r="AF17" i="14"/>
  <c r="AF26" i="14" s="1"/>
  <c r="V17" i="14"/>
  <c r="M17" i="14"/>
  <c r="D17" i="14"/>
  <c r="U17" i="14"/>
  <c r="AC17" i="14"/>
  <c r="T17" i="14"/>
  <c r="K17" i="14"/>
  <c r="AB17" i="14"/>
  <c r="AB26" i="14" s="1"/>
  <c r="S17" i="14"/>
  <c r="J17" i="14"/>
  <c r="E7" i="16" l="1"/>
  <c r="F7" i="16" s="1"/>
  <c r="G7" i="16" s="1"/>
  <c r="H7" i="16" s="1"/>
  <c r="J14" i="16"/>
  <c r="J13" i="16"/>
  <c r="K13" i="16" s="1"/>
  <c r="L13" i="16" s="1"/>
  <c r="M13" i="16" s="1"/>
  <c r="AA10" i="16"/>
  <c r="AB10" i="16" s="1"/>
  <c r="AC10" i="16" s="1"/>
  <c r="AE10" i="16" s="1"/>
  <c r="AF10" i="16" s="1"/>
  <c r="AG10" i="16" s="1"/>
  <c r="AI10" i="16" s="1"/>
  <c r="T14" i="16"/>
  <c r="AG14" i="16"/>
  <c r="J14" i="20"/>
  <c r="AF14" i="18"/>
  <c r="O14" i="18"/>
  <c r="E10" i="18"/>
  <c r="F10" i="18" s="1"/>
  <c r="G10" i="18" s="1"/>
  <c r="H10" i="18" s="1"/>
  <c r="J10" i="18" s="1"/>
  <c r="K10" i="18" s="1"/>
  <c r="L10" i="18" s="1"/>
  <c r="M10" i="18" s="1"/>
  <c r="N10" i="18" s="1"/>
  <c r="O10" i="18" s="1"/>
  <c r="Q10" i="18" s="1"/>
  <c r="R10" i="18" s="1"/>
  <c r="S10" i="18" s="1"/>
  <c r="T10" i="18" s="1"/>
  <c r="U10" i="18" s="1"/>
  <c r="V10" i="18" s="1"/>
  <c r="X10" i="18" s="1"/>
  <c r="Y10" i="18" s="1"/>
  <c r="Z10" i="18" s="1"/>
  <c r="AA10" i="18" s="1"/>
  <c r="AB10" i="18" s="1"/>
  <c r="AC10" i="18" s="1"/>
  <c r="AE10" i="18" s="1"/>
  <c r="AF10" i="18" s="1"/>
  <c r="AG10" i="18" s="1"/>
  <c r="AI10" i="18" s="1"/>
  <c r="E14" i="18"/>
  <c r="K26" i="15"/>
  <c r="S26" i="15"/>
  <c r="X26" i="15"/>
  <c r="E26" i="15"/>
  <c r="M26" i="14"/>
  <c r="AI20" i="14"/>
  <c r="O26" i="14"/>
  <c r="AA26" i="14"/>
  <c r="F22" i="14"/>
  <c r="G22" i="14" s="1"/>
  <c r="H22" i="14" s="1"/>
  <c r="J22" i="14" s="1"/>
  <c r="K22" i="14" s="1"/>
  <c r="L22" i="14" s="1"/>
  <c r="M22" i="14" s="1"/>
  <c r="N22" i="14" s="1"/>
  <c r="O22" i="14" s="1"/>
  <c r="Q22" i="14" s="1"/>
  <c r="R22" i="14" s="1"/>
  <c r="S22" i="14" s="1"/>
  <c r="T22" i="14" s="1"/>
  <c r="U22" i="14" s="1"/>
  <c r="V22" i="14" s="1"/>
  <c r="X22" i="14" s="1"/>
  <c r="Y22" i="14" s="1"/>
  <c r="Z22" i="14" s="1"/>
  <c r="AA22" i="14" s="1"/>
  <c r="AB22" i="14" s="1"/>
  <c r="AC22" i="14" s="1"/>
  <c r="AE22" i="14" s="1"/>
  <c r="AF22" i="14" s="1"/>
  <c r="AG22" i="14" s="1"/>
  <c r="AI22" i="14" s="1"/>
  <c r="K26" i="14"/>
  <c r="L26" i="14"/>
  <c r="G26" i="14"/>
  <c r="AC14" i="14"/>
  <c r="AE14" i="14"/>
  <c r="AG14" i="14"/>
  <c r="V14" i="14"/>
  <c r="Y14" i="14"/>
  <c r="AB14" i="16"/>
  <c r="N13" i="16"/>
  <c r="O13" i="16" s="1"/>
  <c r="Q13" i="16" s="1"/>
  <c r="R13" i="16" s="1"/>
  <c r="S13" i="16" s="1"/>
  <c r="T13" i="16" s="1"/>
  <c r="U13" i="16" s="1"/>
  <c r="V13" i="16" s="1"/>
  <c r="X13" i="16" s="1"/>
  <c r="Y13" i="16" s="1"/>
  <c r="Z13" i="16" s="1"/>
  <c r="AA13" i="16" s="1"/>
  <c r="AB13" i="16" s="1"/>
  <c r="AC13" i="16" s="1"/>
  <c r="AE13" i="16" s="1"/>
  <c r="AF13" i="16" s="1"/>
  <c r="AG13" i="16" s="1"/>
  <c r="AI13" i="16" s="1"/>
  <c r="AA14" i="16"/>
  <c r="Z14" i="20"/>
  <c r="X14" i="20"/>
  <c r="S14" i="20"/>
  <c r="U14" i="20"/>
  <c r="Y14" i="20"/>
  <c r="D13" i="20"/>
  <c r="E13" i="20" s="1"/>
  <c r="F13" i="20" s="1"/>
  <c r="G13" i="20" s="1"/>
  <c r="H13" i="20" s="1"/>
  <c r="J13" i="20" s="1"/>
  <c r="K13" i="20" s="1"/>
  <c r="L13" i="20" s="1"/>
  <c r="M13" i="20" s="1"/>
  <c r="N13" i="20" s="1"/>
  <c r="O13" i="20" s="1"/>
  <c r="Q13" i="20" s="1"/>
  <c r="R13" i="20" s="1"/>
  <c r="S13" i="20" s="1"/>
  <c r="T13" i="20" s="1"/>
  <c r="U13" i="20" s="1"/>
  <c r="V13" i="20" s="1"/>
  <c r="X13" i="20" s="1"/>
  <c r="Y13" i="20" s="1"/>
  <c r="Z13" i="20" s="1"/>
  <c r="AA13" i="20" s="1"/>
  <c r="AB13" i="20" s="1"/>
  <c r="AC13" i="20" s="1"/>
  <c r="AE13" i="20" s="1"/>
  <c r="AF13" i="20" s="1"/>
  <c r="AG13" i="20" s="1"/>
  <c r="AI13" i="20" s="1"/>
  <c r="AI11" i="20"/>
  <c r="T14" i="20"/>
  <c r="AA14" i="20"/>
  <c r="AC14" i="20"/>
  <c r="G14" i="20"/>
  <c r="N14" i="20"/>
  <c r="E14" i="20"/>
  <c r="AI5" i="20"/>
  <c r="D14" i="20"/>
  <c r="D7" i="20"/>
  <c r="E7" i="20" s="1"/>
  <c r="F7" i="20" s="1"/>
  <c r="G7" i="20" s="1"/>
  <c r="H7" i="20" s="1"/>
  <c r="J7" i="20" s="1"/>
  <c r="K7" i="20" s="1"/>
  <c r="L7" i="20" s="1"/>
  <c r="M7" i="20" s="1"/>
  <c r="N7" i="20" s="1"/>
  <c r="O7" i="20" s="1"/>
  <c r="Q7" i="20" s="1"/>
  <c r="R7" i="20" s="1"/>
  <c r="S7" i="20" s="1"/>
  <c r="T7" i="20" s="1"/>
  <c r="U7" i="20" s="1"/>
  <c r="V7" i="20" s="1"/>
  <c r="X7" i="20" s="1"/>
  <c r="Y7" i="20" s="1"/>
  <c r="Z7" i="20" s="1"/>
  <c r="AA7" i="20" s="1"/>
  <c r="AB7" i="20" s="1"/>
  <c r="AC7" i="20" s="1"/>
  <c r="AE7" i="20" s="1"/>
  <c r="AF7" i="20" s="1"/>
  <c r="AG7" i="20" s="1"/>
  <c r="AI7" i="20" s="1"/>
  <c r="Q14" i="20"/>
  <c r="AF14" i="20"/>
  <c r="D14" i="18"/>
  <c r="AI5" i="18"/>
  <c r="D7" i="18"/>
  <c r="E7" i="18" s="1"/>
  <c r="F7" i="18" s="1"/>
  <c r="G7" i="18" s="1"/>
  <c r="H7" i="18" s="1"/>
  <c r="J7" i="18" s="1"/>
  <c r="K7" i="18" s="1"/>
  <c r="L7" i="18" s="1"/>
  <c r="M7" i="18" s="1"/>
  <c r="N7" i="18" s="1"/>
  <c r="O7" i="18" s="1"/>
  <c r="Q7" i="18" s="1"/>
  <c r="R7" i="18" s="1"/>
  <c r="S7" i="18" s="1"/>
  <c r="T7" i="18" s="1"/>
  <c r="U7" i="18" s="1"/>
  <c r="V7" i="18" s="1"/>
  <c r="X7" i="18" s="1"/>
  <c r="Y7" i="18" s="1"/>
  <c r="Z7" i="18" s="1"/>
  <c r="AA7" i="18" s="1"/>
  <c r="AB7" i="18" s="1"/>
  <c r="AC7" i="18" s="1"/>
  <c r="AE7" i="18" s="1"/>
  <c r="AF7" i="18" s="1"/>
  <c r="AG7" i="18" s="1"/>
  <c r="AI7" i="18" s="1"/>
  <c r="J7" i="16"/>
  <c r="K7" i="16" s="1"/>
  <c r="L7" i="16" s="1"/>
  <c r="M7" i="16" s="1"/>
  <c r="AI5" i="16"/>
  <c r="D17" i="16"/>
  <c r="E17" i="16" s="1"/>
  <c r="F17" i="16" s="1"/>
  <c r="G17" i="16" s="1"/>
  <c r="H17" i="16" s="1"/>
  <c r="J17" i="16" s="1"/>
  <c r="K17" i="16" s="1"/>
  <c r="L17" i="16" s="1"/>
  <c r="M17" i="16" s="1"/>
  <c r="N17" i="16" s="1"/>
  <c r="O17" i="16" s="1"/>
  <c r="Q17" i="16" s="1"/>
  <c r="R17" i="16" s="1"/>
  <c r="S17" i="16" s="1"/>
  <c r="T17" i="16" s="1"/>
  <c r="U17" i="16" s="1"/>
  <c r="V17" i="16" s="1"/>
  <c r="X17" i="16" s="1"/>
  <c r="Y17" i="16" s="1"/>
  <c r="Z17" i="16" s="1"/>
  <c r="AA17" i="16" s="1"/>
  <c r="AB17" i="16" s="1"/>
  <c r="AC17" i="16" s="1"/>
  <c r="AE17" i="16" s="1"/>
  <c r="AF17" i="16" s="1"/>
  <c r="AG17" i="16" s="1"/>
  <c r="AI17" i="16" s="1"/>
  <c r="V26" i="15"/>
  <c r="AF26" i="15"/>
  <c r="U26" i="15"/>
  <c r="AI5" i="15"/>
  <c r="F7" i="15"/>
  <c r="G7" i="15" s="1"/>
  <c r="H7" i="15" s="1"/>
  <c r="J7" i="15" s="1"/>
  <c r="K7" i="15" s="1"/>
  <c r="L7" i="15" s="1"/>
  <c r="M7" i="15" s="1"/>
  <c r="N7" i="15" s="1"/>
  <c r="O7" i="15" s="1"/>
  <c r="Q7" i="15" s="1"/>
  <c r="R7" i="15" s="1"/>
  <c r="S7" i="15" s="1"/>
  <c r="T7" i="15" s="1"/>
  <c r="U7" i="15" s="1"/>
  <c r="V7" i="15" s="1"/>
  <c r="X7" i="15" s="1"/>
  <c r="Y7" i="15" s="1"/>
  <c r="Z7" i="15" s="1"/>
  <c r="AA7" i="15" s="1"/>
  <c r="AB7" i="15" s="1"/>
  <c r="AC7" i="15" s="1"/>
  <c r="AE7" i="15" s="1"/>
  <c r="AF7" i="15" s="1"/>
  <c r="AG7" i="15" s="1"/>
  <c r="AI7" i="15" s="1"/>
  <c r="G26" i="15"/>
  <c r="D16" i="15"/>
  <c r="E16" i="15" s="1"/>
  <c r="F16" i="15" s="1"/>
  <c r="G16" i="15" s="1"/>
  <c r="H16" i="15" s="1"/>
  <c r="J16" i="15" s="1"/>
  <c r="K16" i="15" s="1"/>
  <c r="L16" i="15" s="1"/>
  <c r="M16" i="15" s="1"/>
  <c r="N16" i="15" s="1"/>
  <c r="O16" i="15" s="1"/>
  <c r="Q16" i="15" s="1"/>
  <c r="R16" i="15" s="1"/>
  <c r="S16" i="15" s="1"/>
  <c r="T16" i="15" s="1"/>
  <c r="U16" i="15" s="1"/>
  <c r="V16" i="15" s="1"/>
  <c r="X16" i="15" s="1"/>
  <c r="Y16" i="15" s="1"/>
  <c r="Z16" i="15" s="1"/>
  <c r="AA16" i="15" s="1"/>
  <c r="AB16" i="15" s="1"/>
  <c r="AC16" i="15" s="1"/>
  <c r="AE16" i="15" s="1"/>
  <c r="AF16" i="15" s="1"/>
  <c r="AG16" i="15" s="1"/>
  <c r="AI16" i="15" s="1"/>
  <c r="AI14" i="15"/>
  <c r="Q26" i="15"/>
  <c r="J26" i="15"/>
  <c r="F26" i="15"/>
  <c r="L26" i="15"/>
  <c r="O26" i="15"/>
  <c r="H26" i="15"/>
  <c r="N26" i="15"/>
  <c r="D25" i="15"/>
  <c r="E25" i="15" s="1"/>
  <c r="F25" i="15" s="1"/>
  <c r="G25" i="15" s="1"/>
  <c r="H25" i="15" s="1"/>
  <c r="J25" i="15" s="1"/>
  <c r="K25" i="15" s="1"/>
  <c r="L25" i="15" s="1"/>
  <c r="M25" i="15" s="1"/>
  <c r="N25" i="15" s="1"/>
  <c r="O25" i="15" s="1"/>
  <c r="Q25" i="15" s="1"/>
  <c r="R25" i="15" s="1"/>
  <c r="S25" i="15" s="1"/>
  <c r="T25" i="15" s="1"/>
  <c r="U25" i="15" s="1"/>
  <c r="V25" i="15" s="1"/>
  <c r="X25" i="15" s="1"/>
  <c r="Y25" i="15" s="1"/>
  <c r="Z25" i="15" s="1"/>
  <c r="AA25" i="15" s="1"/>
  <c r="AB25" i="15" s="1"/>
  <c r="AC25" i="15" s="1"/>
  <c r="AE25" i="15" s="1"/>
  <c r="AF25" i="15" s="1"/>
  <c r="AG25" i="15" s="1"/>
  <c r="AI25" i="15" s="1"/>
  <c r="AI23" i="15"/>
  <c r="D19" i="15"/>
  <c r="E19" i="15" s="1"/>
  <c r="F19" i="15" s="1"/>
  <c r="G19" i="15" s="1"/>
  <c r="H19" i="15" s="1"/>
  <c r="J19" i="15" s="1"/>
  <c r="K19" i="15" s="1"/>
  <c r="L19" i="15" s="1"/>
  <c r="M19" i="15" s="1"/>
  <c r="N19" i="15" s="1"/>
  <c r="O19" i="15" s="1"/>
  <c r="Q19" i="15" s="1"/>
  <c r="R19" i="15" s="1"/>
  <c r="S19" i="15" s="1"/>
  <c r="T19" i="15" s="1"/>
  <c r="U19" i="15" s="1"/>
  <c r="V19" i="15" s="1"/>
  <c r="X19" i="15" s="1"/>
  <c r="Y19" i="15" s="1"/>
  <c r="Z19" i="15" s="1"/>
  <c r="AA19" i="15" s="1"/>
  <c r="AB19" i="15" s="1"/>
  <c r="AC19" i="15" s="1"/>
  <c r="AE19" i="15" s="1"/>
  <c r="AF19" i="15" s="1"/>
  <c r="AG19" i="15" s="1"/>
  <c r="AI19" i="15" s="1"/>
  <c r="AI17" i="15"/>
  <c r="D26" i="15"/>
  <c r="AE26" i="15"/>
  <c r="AA26" i="15"/>
  <c r="AE26" i="14"/>
  <c r="AC26" i="14"/>
  <c r="H26" i="14"/>
  <c r="F26" i="14"/>
  <c r="K14" i="14"/>
  <c r="R14" i="14"/>
  <c r="J14" i="14"/>
  <c r="D14" i="14"/>
  <c r="AG26" i="14"/>
  <c r="Z26" i="14"/>
  <c r="J26" i="14"/>
  <c r="AI23" i="14"/>
  <c r="V26" i="14"/>
  <c r="U14" i="14"/>
  <c r="N26" i="14"/>
  <c r="S14" i="14"/>
  <c r="Q26" i="14"/>
  <c r="E25" i="14"/>
  <c r="F25" i="14" s="1"/>
  <c r="G25" i="14" s="1"/>
  <c r="H25" i="14" s="1"/>
  <c r="J25" i="14" s="1"/>
  <c r="K25" i="14" s="1"/>
  <c r="L25" i="14" s="1"/>
  <c r="M25" i="14" s="1"/>
  <c r="N25" i="14" s="1"/>
  <c r="O25" i="14" s="1"/>
  <c r="Q25" i="14" s="1"/>
  <c r="R25" i="14" s="1"/>
  <c r="S25" i="14" s="1"/>
  <c r="T25" i="14" s="1"/>
  <c r="U25" i="14" s="1"/>
  <c r="V25" i="14" s="1"/>
  <c r="X25" i="14" s="1"/>
  <c r="Y25" i="14" s="1"/>
  <c r="Z25" i="14" s="1"/>
  <c r="AA25" i="14" s="1"/>
  <c r="AB25" i="14" s="1"/>
  <c r="AC25" i="14" s="1"/>
  <c r="AE25" i="14" s="1"/>
  <c r="AF25" i="14" s="1"/>
  <c r="AG25" i="14" s="1"/>
  <c r="AI25" i="14" s="1"/>
  <c r="U26" i="14"/>
  <c r="AB14" i="14"/>
  <c r="F14" i="14"/>
  <c r="AF14" i="14"/>
  <c r="R26" i="14"/>
  <c r="H14" i="14"/>
  <c r="S26" i="14"/>
  <c r="T26" i="14"/>
  <c r="D16" i="14"/>
  <c r="AI11" i="14"/>
  <c r="D13" i="14"/>
  <c r="E13" i="14" s="1"/>
  <c r="F13" i="14" s="1"/>
  <c r="G13" i="14" s="1"/>
  <c r="H13" i="14" s="1"/>
  <c r="J13" i="14" s="1"/>
  <c r="K13" i="14" s="1"/>
  <c r="L13" i="14" s="1"/>
  <c r="M13" i="14" s="1"/>
  <c r="N13" i="14" s="1"/>
  <c r="O13" i="14" s="1"/>
  <c r="Q13" i="14" s="1"/>
  <c r="R13" i="14" s="1"/>
  <c r="S13" i="14" s="1"/>
  <c r="T13" i="14" s="1"/>
  <c r="U13" i="14" s="1"/>
  <c r="V13" i="14" s="1"/>
  <c r="X13" i="14" s="1"/>
  <c r="Y13" i="14" s="1"/>
  <c r="Z13" i="14" s="1"/>
  <c r="AA13" i="14" s="1"/>
  <c r="AB13" i="14" s="1"/>
  <c r="AC13" i="14" s="1"/>
  <c r="AE13" i="14" s="1"/>
  <c r="AF13" i="14" s="1"/>
  <c r="AG13" i="14" s="1"/>
  <c r="AI13" i="14" s="1"/>
  <c r="G14" i="14"/>
  <c r="E14" i="14"/>
  <c r="Q14" i="14"/>
  <c r="N14" i="14"/>
  <c r="D19" i="14"/>
  <c r="E19" i="14" s="1"/>
  <c r="F19" i="14" s="1"/>
  <c r="G19" i="14" s="1"/>
  <c r="H19" i="14" s="1"/>
  <c r="J19" i="14" s="1"/>
  <c r="K19" i="14" s="1"/>
  <c r="L19" i="14" s="1"/>
  <c r="M19" i="14" s="1"/>
  <c r="N19" i="14" s="1"/>
  <c r="O19" i="14" s="1"/>
  <c r="Q19" i="14" s="1"/>
  <c r="R19" i="14" s="1"/>
  <c r="S19" i="14" s="1"/>
  <c r="T19" i="14" s="1"/>
  <c r="U19" i="14" s="1"/>
  <c r="V19" i="14" s="1"/>
  <c r="X19" i="14" s="1"/>
  <c r="Y19" i="14" s="1"/>
  <c r="Z19" i="14" s="1"/>
  <c r="AA19" i="14" s="1"/>
  <c r="AB19" i="14" s="1"/>
  <c r="AC19" i="14" s="1"/>
  <c r="AE19" i="14" s="1"/>
  <c r="AF19" i="14" s="1"/>
  <c r="AG19" i="14" s="1"/>
  <c r="AI19" i="14" s="1"/>
  <c r="AI17" i="14"/>
  <c r="D26" i="14"/>
  <c r="Z14" i="14"/>
  <c r="X14" i="14"/>
  <c r="D10" i="14"/>
  <c r="E10" i="14" s="1"/>
  <c r="F10" i="14" s="1"/>
  <c r="G10" i="14" s="1"/>
  <c r="H10" i="14" s="1"/>
  <c r="J10" i="14" s="1"/>
  <c r="K10" i="14" s="1"/>
  <c r="L10" i="14" s="1"/>
  <c r="M10" i="14" s="1"/>
  <c r="N10" i="14" s="1"/>
  <c r="O10" i="14" s="1"/>
  <c r="Q10" i="14" s="1"/>
  <c r="R10" i="14" s="1"/>
  <c r="S10" i="14" s="1"/>
  <c r="T10" i="14" s="1"/>
  <c r="U10" i="14" s="1"/>
  <c r="V10" i="14" s="1"/>
  <c r="X10" i="14" s="1"/>
  <c r="Y10" i="14" s="1"/>
  <c r="Z10" i="14" s="1"/>
  <c r="AA10" i="14" s="1"/>
  <c r="AB10" i="14" s="1"/>
  <c r="AC10" i="14" s="1"/>
  <c r="AE10" i="14" s="1"/>
  <c r="AF10" i="14" s="1"/>
  <c r="AG10" i="14" s="1"/>
  <c r="AI10" i="14" s="1"/>
  <c r="AI8" i="14"/>
  <c r="AI14" i="16" l="1"/>
  <c r="N7" i="16"/>
  <c r="O7" i="16" s="1"/>
  <c r="Q7" i="16" s="1"/>
  <c r="R7" i="16" s="1"/>
  <c r="S7" i="16" s="1"/>
  <c r="T7" i="16" s="1"/>
  <c r="U7" i="16" s="1"/>
  <c r="V7" i="16" s="1"/>
  <c r="X7" i="16" s="1"/>
  <c r="Y7" i="16" s="1"/>
  <c r="Z7" i="16" s="1"/>
  <c r="AA7" i="16" s="1"/>
  <c r="AB7" i="16" s="1"/>
  <c r="AC7" i="16" s="1"/>
  <c r="AE7" i="16" s="1"/>
  <c r="AF7" i="16" s="1"/>
  <c r="AG7" i="16" s="1"/>
  <c r="AI7" i="16" s="1"/>
  <c r="AI14" i="20"/>
  <c r="D16" i="20"/>
  <c r="E16" i="20" s="1"/>
  <c r="F16" i="20" s="1"/>
  <c r="G16" i="20" s="1"/>
  <c r="H16" i="20" s="1"/>
  <c r="J16" i="20" s="1"/>
  <c r="K16" i="20" s="1"/>
  <c r="L16" i="20" s="1"/>
  <c r="M16" i="20" s="1"/>
  <c r="N16" i="20" s="1"/>
  <c r="O16" i="20" s="1"/>
  <c r="Q16" i="20" s="1"/>
  <c r="R16" i="20" s="1"/>
  <c r="S16" i="20" s="1"/>
  <c r="T16" i="20" s="1"/>
  <c r="U16" i="20" s="1"/>
  <c r="V16" i="20" s="1"/>
  <c r="X16" i="20" s="1"/>
  <c r="Y16" i="20" s="1"/>
  <c r="Z16" i="20" s="1"/>
  <c r="AA16" i="20" s="1"/>
  <c r="AB16" i="20" s="1"/>
  <c r="AC16" i="20" s="1"/>
  <c r="AE16" i="20" s="1"/>
  <c r="AF16" i="20" s="1"/>
  <c r="AG16" i="20" s="1"/>
  <c r="AI16" i="20" s="1"/>
  <c r="AI14" i="18"/>
  <c r="D16" i="18"/>
  <c r="E16" i="18" s="1"/>
  <c r="F16" i="18" s="1"/>
  <c r="G16" i="18" s="1"/>
  <c r="H16" i="18" s="1"/>
  <c r="J16" i="18" s="1"/>
  <c r="K16" i="18" s="1"/>
  <c r="L16" i="18" s="1"/>
  <c r="M16" i="18" s="1"/>
  <c r="N16" i="18" s="1"/>
  <c r="O16" i="18" s="1"/>
  <c r="Q16" i="18" s="1"/>
  <c r="R16" i="18" s="1"/>
  <c r="S16" i="18" s="1"/>
  <c r="T16" i="18" s="1"/>
  <c r="U16" i="18" s="1"/>
  <c r="V16" i="18" s="1"/>
  <c r="X16" i="18" s="1"/>
  <c r="Y16" i="18" s="1"/>
  <c r="Z16" i="18" s="1"/>
  <c r="AA16" i="18" s="1"/>
  <c r="AB16" i="18" s="1"/>
  <c r="AC16" i="18" s="1"/>
  <c r="AE16" i="18" s="1"/>
  <c r="AF16" i="18" s="1"/>
  <c r="AG16" i="18" s="1"/>
  <c r="AI16" i="18" s="1"/>
  <c r="D28" i="15"/>
  <c r="E28" i="15" s="1"/>
  <c r="F28" i="15" s="1"/>
  <c r="G28" i="15" s="1"/>
  <c r="H28" i="15" s="1"/>
  <c r="J28" i="15" s="1"/>
  <c r="K28" i="15" s="1"/>
  <c r="L28" i="15" s="1"/>
  <c r="M28" i="15" s="1"/>
  <c r="N28" i="15" s="1"/>
  <c r="O28" i="15" s="1"/>
  <c r="Q28" i="15" s="1"/>
  <c r="R28" i="15" s="1"/>
  <c r="S28" i="15" s="1"/>
  <c r="T28" i="15" s="1"/>
  <c r="U28" i="15" s="1"/>
  <c r="V28" i="15" s="1"/>
  <c r="X28" i="15" s="1"/>
  <c r="Y28" i="15" s="1"/>
  <c r="Z28" i="15" s="1"/>
  <c r="AA28" i="15" s="1"/>
  <c r="AB28" i="15" s="1"/>
  <c r="AC28" i="15" s="1"/>
  <c r="AE28" i="15" s="1"/>
  <c r="AF28" i="15" s="1"/>
  <c r="AG28" i="15" s="1"/>
  <c r="AI28" i="15" s="1"/>
  <c r="AI26" i="15"/>
  <c r="AI14" i="14"/>
  <c r="D28" i="14"/>
  <c r="E28" i="14" s="1"/>
  <c r="F28" i="14" s="1"/>
  <c r="G28" i="14" s="1"/>
  <c r="H28" i="14" s="1"/>
  <c r="J28" i="14" s="1"/>
  <c r="K28" i="14" s="1"/>
  <c r="L28" i="14" s="1"/>
  <c r="M28" i="14" s="1"/>
  <c r="N28" i="14" s="1"/>
  <c r="O28" i="14" s="1"/>
  <c r="Q28" i="14" s="1"/>
  <c r="R28" i="14" s="1"/>
  <c r="S28" i="14" s="1"/>
  <c r="T28" i="14" s="1"/>
  <c r="U28" i="14" s="1"/>
  <c r="V28" i="14" s="1"/>
  <c r="X28" i="14" s="1"/>
  <c r="Y28" i="14" s="1"/>
  <c r="Z28" i="14" s="1"/>
  <c r="AA28" i="14" s="1"/>
  <c r="AB28" i="14" s="1"/>
  <c r="AC28" i="14" s="1"/>
  <c r="AE28" i="14" s="1"/>
  <c r="AF28" i="14" s="1"/>
  <c r="AG28" i="14" s="1"/>
  <c r="AI28" i="14" s="1"/>
  <c r="AI26" i="14"/>
  <c r="E16" i="14"/>
  <c r="F16" i="14" s="1"/>
  <c r="G16" i="14" s="1"/>
  <c r="H16" i="14" s="1"/>
  <c r="J16" i="14" s="1"/>
  <c r="K16" i="14" s="1"/>
  <c r="L16" i="14" s="1"/>
  <c r="M16" i="14" s="1"/>
  <c r="N16" i="14" s="1"/>
  <c r="O16" i="14" s="1"/>
  <c r="Q16" i="14" s="1"/>
  <c r="R16" i="14" s="1"/>
  <c r="S16" i="14" s="1"/>
  <c r="T16" i="14" s="1"/>
  <c r="U16" i="14" s="1"/>
  <c r="V16" i="14" s="1"/>
  <c r="X16" i="14" s="1"/>
  <c r="Y16" i="14" s="1"/>
  <c r="Z16" i="14" s="1"/>
  <c r="AA16" i="14" s="1"/>
  <c r="AB16" i="14" s="1"/>
  <c r="AC16" i="14" s="1"/>
  <c r="AE16" i="14" s="1"/>
  <c r="AF16" i="14" s="1"/>
  <c r="AG16" i="14" s="1"/>
  <c r="AI16" i="14" s="1"/>
  <c r="AF31" i="2" l="1"/>
  <c r="AE31" i="2"/>
  <c r="AD31" i="2"/>
  <c r="AC31" i="2"/>
  <c r="AF28" i="2"/>
  <c r="AE28" i="2"/>
  <c r="AD28" i="2"/>
  <c r="AC28" i="2"/>
  <c r="AF25" i="2"/>
  <c r="AE25" i="2"/>
  <c r="AD25" i="2"/>
  <c r="AC25" i="2"/>
  <c r="AF22" i="2"/>
  <c r="AE22" i="2"/>
  <c r="AD22" i="2"/>
  <c r="AC22" i="2"/>
  <c r="AF19" i="2"/>
  <c r="AE19" i="2"/>
  <c r="AD19" i="2"/>
  <c r="AC19" i="2"/>
  <c r="AF16" i="2"/>
  <c r="AE16" i="2"/>
  <c r="AD16" i="2"/>
  <c r="AC16" i="2"/>
  <c r="AF13" i="2"/>
  <c r="AE13" i="2"/>
  <c r="AD13" i="2"/>
  <c r="AC13" i="2"/>
  <c r="AF10" i="2"/>
  <c r="AE10" i="2"/>
  <c r="AD10" i="2"/>
  <c r="AC10" i="2"/>
  <c r="AF7" i="2"/>
  <c r="AE7" i="2"/>
  <c r="AD7" i="2"/>
  <c r="AC7" i="2"/>
  <c r="Y7" i="2"/>
  <c r="X7" i="2"/>
  <c r="W7" i="2"/>
  <c r="V7" i="2"/>
  <c r="Y10" i="2"/>
  <c r="X10" i="2"/>
  <c r="W10" i="2"/>
  <c r="V10" i="2"/>
  <c r="Y13" i="2"/>
  <c r="X13" i="2"/>
  <c r="W13" i="2"/>
  <c r="V13" i="2"/>
  <c r="Y16" i="2"/>
  <c r="X16" i="2"/>
  <c r="W16" i="2"/>
  <c r="V16" i="2"/>
  <c r="Y19" i="2"/>
  <c r="X19" i="2"/>
  <c r="W19" i="2"/>
  <c r="V19" i="2"/>
  <c r="Y22" i="2"/>
  <c r="X22" i="2"/>
  <c r="W22" i="2"/>
  <c r="V22" i="2"/>
  <c r="Y25" i="2"/>
  <c r="X25" i="2"/>
  <c r="W25" i="2"/>
  <c r="V25" i="2"/>
  <c r="Y30" i="2"/>
  <c r="X30" i="2"/>
  <c r="W30" i="2"/>
  <c r="V30" i="2"/>
  <c r="Y33" i="2"/>
  <c r="X33" i="2"/>
  <c r="W33" i="2"/>
  <c r="V33" i="2"/>
  <c r="Y36" i="2"/>
  <c r="X36" i="2"/>
  <c r="W36" i="2"/>
  <c r="V36" i="2"/>
  <c r="Y39" i="2"/>
  <c r="X39" i="2"/>
  <c r="W39" i="2"/>
  <c r="V39" i="2"/>
  <c r="Y42" i="2"/>
  <c r="X42" i="2"/>
  <c r="W42" i="2"/>
  <c r="V42" i="2"/>
  <c r="Y45" i="2"/>
  <c r="X45" i="2"/>
  <c r="W45" i="2"/>
  <c r="V45" i="2"/>
  <c r="Y48" i="2"/>
  <c r="X48" i="2"/>
  <c r="W48" i="2"/>
  <c r="V48" i="2"/>
  <c r="R44" i="2"/>
  <c r="Q44" i="2"/>
  <c r="P44" i="2"/>
  <c r="O44" i="2"/>
  <c r="R21" i="2"/>
  <c r="Q21" i="2"/>
  <c r="P21" i="2"/>
  <c r="O21" i="2"/>
  <c r="R24" i="2"/>
  <c r="Q24" i="2"/>
  <c r="P24" i="2"/>
  <c r="O24" i="2"/>
  <c r="R27" i="2"/>
  <c r="Q27" i="2"/>
  <c r="P27" i="2"/>
  <c r="O27" i="2"/>
  <c r="R30" i="2"/>
  <c r="Q30" i="2"/>
  <c r="P30" i="2"/>
  <c r="O30" i="2"/>
  <c r="R33" i="2"/>
  <c r="Q33" i="2"/>
  <c r="P33" i="2"/>
  <c r="O33" i="2"/>
  <c r="R36" i="2"/>
  <c r="Q36" i="2"/>
  <c r="P36" i="2"/>
  <c r="O36" i="2"/>
  <c r="R39" i="2"/>
  <c r="Q39" i="2"/>
  <c r="P39" i="2"/>
  <c r="O39" i="2"/>
  <c r="R16" i="2"/>
  <c r="Q16" i="2"/>
  <c r="P16" i="2"/>
  <c r="O16" i="2"/>
  <c r="R13" i="2"/>
  <c r="Q13" i="2"/>
  <c r="P13" i="2"/>
  <c r="O13" i="2"/>
  <c r="R10" i="2"/>
  <c r="Q10" i="2"/>
  <c r="P10" i="2"/>
  <c r="O10" i="2"/>
  <c r="R7" i="2"/>
  <c r="Q7" i="2"/>
  <c r="P7" i="2"/>
  <c r="O7" i="2"/>
  <c r="K7" i="2"/>
  <c r="J7" i="2"/>
  <c r="I7" i="2"/>
  <c r="H7" i="2"/>
  <c r="K12" i="2"/>
  <c r="J12" i="2"/>
  <c r="I12" i="2"/>
  <c r="H12" i="2"/>
  <c r="K17" i="2"/>
  <c r="J17" i="2"/>
  <c r="I17" i="2"/>
  <c r="H17" i="2"/>
  <c r="K22" i="2"/>
  <c r="J22" i="2"/>
  <c r="I22" i="2"/>
  <c r="H22" i="2"/>
  <c r="K27" i="2"/>
  <c r="J27" i="2"/>
  <c r="I27" i="2"/>
  <c r="H27" i="2"/>
  <c r="E27" i="2"/>
  <c r="D27" i="2"/>
  <c r="C27" i="2"/>
  <c r="B27" i="2"/>
  <c r="E22" i="2"/>
  <c r="D22" i="2"/>
  <c r="C22" i="2"/>
  <c r="B22" i="2"/>
  <c r="E17" i="2"/>
  <c r="D17" i="2"/>
  <c r="C17" i="2"/>
  <c r="B17" i="2"/>
  <c r="E12" i="2"/>
  <c r="D12" i="2"/>
  <c r="C12" i="2"/>
  <c r="B12" i="2"/>
  <c r="C7" i="2"/>
  <c r="D7" i="2"/>
  <c r="E7" i="2"/>
  <c r="B7" i="2"/>
  <c r="AI8" i="2"/>
  <c r="AJ8" i="2"/>
  <c r="AK8" i="2"/>
  <c r="AL8" i="2"/>
  <c r="AI9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CARLOS EDUARDO CARIOCA DA SILVA</author>
    <author>JESSICA CAROLINE GUERRA MESQUITA</author>
    <author>tc={FF92B3E9-0293-4C8E-BF73-59C101B022AF}</author>
    <author>tc={29B4D823-A7DD-46DA-AAE2-F68BD3941A67}</author>
    <author>tc={9D11BFB7-7F7F-4D45-983D-7C7DC593B652}</author>
    <author>tc={12AD7E79-6557-4B48-864F-358A67342B51}</author>
  </authors>
  <commentList>
    <comment ref="N4" authorId="0" shapeId="0" xr:uid="{592B9C52-0D1F-4135-BA57-BE8B3D735A45}">
      <text>
        <r>
          <rPr>
            <b/>
            <sz val="9"/>
            <color indexed="81"/>
            <rFont val="Segoe UI"/>
            <family val="2"/>
          </rPr>
          <t>PRÉ X88E
D581
010A AZF  5
010B PR    3
010C PT    6
010D AZM 4
E-mail 26/02
010A AZF  0
010B PRF    5
010C PTM    6
010D AZM 7</t>
        </r>
      </text>
    </comment>
    <comment ref="Q8" authorId="0" shapeId="0" xr:uid="{44D1DA70-A02B-45A2-BC41-E522749CF0F9}">
      <text>
        <r>
          <rPr>
            <b/>
            <sz val="9"/>
            <color indexed="81"/>
            <rFont val="Segoe UI"/>
            <family val="2"/>
          </rPr>
          <t>PRÉ DH01 
PROJ T69
010A PT  9
010B VM  4
010C PR  5</t>
        </r>
      </text>
    </comment>
    <comment ref="D10" authorId="1" shapeId="0" xr:uid="{1055E3A7-A4A6-4587-9253-1B6C2D139A4F}">
      <text>
        <r>
          <rPr>
            <b/>
            <sz val="9"/>
            <color indexed="81"/>
            <rFont val="Segoe UI"/>
            <family val="2"/>
          </rPr>
          <t>Modelo misto
Linhas C e D</t>
        </r>
      </text>
    </comment>
    <comment ref="AJ20" authorId="0" shapeId="0" xr:uid="{B9773A2A-1428-4FD8-85BF-88C59DA1B47D}">
      <text>
        <r>
          <rPr>
            <b/>
            <sz val="9"/>
            <color indexed="81"/>
            <rFont val="Segoe UI"/>
            <family val="2"/>
          </rPr>
          <t>BUHIN SEISHI 2CCT
010A = 05</t>
        </r>
      </text>
    </comment>
    <comment ref="AJ22" authorId="0" shapeId="0" xr:uid="{6D7E504F-8D57-4121-9600-DDB505BDAE4F}">
      <text>
        <r>
          <rPr>
            <b/>
            <sz val="9"/>
            <color indexed="81"/>
            <rFont val="Segoe UI"/>
            <family val="2"/>
          </rPr>
          <t>BUHIN SEISHI 2CCU
010B = 05</t>
        </r>
      </text>
    </comment>
    <comment ref="AJ24" authorId="0" shapeId="0" xr:uid="{E7949A00-931E-4EE4-B701-534ABB400D78}">
      <text>
        <r>
          <rPr>
            <b/>
            <sz val="9"/>
            <color indexed="81"/>
            <rFont val="Segoe UI"/>
            <family val="2"/>
          </rPr>
          <t>BUHIN SEISHI 2CCV
010A = 05</t>
        </r>
      </text>
    </comment>
    <comment ref="Q34" authorId="0" shapeId="0" xr:uid="{8A54F84A-32F3-4699-9FAF-80FE5F716DDC}">
      <text>
        <r>
          <rPr>
            <b/>
            <sz val="9"/>
            <color indexed="81"/>
            <rFont val="Segoe UI"/>
            <family val="2"/>
          </rPr>
          <t xml:space="preserve">BFW4 FZN150(SPL)
</t>
        </r>
      </text>
    </comment>
    <comment ref="I60" authorId="2" shapeId="0" xr:uid="{FF92B3E9-0293-4C8E-BF73-59C101B022AF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010A 60
010B 30
010C 10
</t>
      </text>
    </comment>
    <comment ref="K60" authorId="3" shapeId="0" xr:uid="{29B4D823-A7DD-46DA-AAE2-F68BD3941A6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010A 90
010B 10</t>
      </text>
    </comment>
    <comment ref="O60" authorId="4" shapeId="0" xr:uid="{9D11BFB7-7F7F-4D45-983D-7C7DC593B65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010A 60
010B 30
010C 10
</t>
      </text>
    </comment>
    <comment ref="Q60" authorId="5" shapeId="0" xr:uid="{12AD7E79-6557-4B48-864F-358A67342B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B8L6
010A 60
010B 40</t>
      </text>
    </comment>
    <comment ref="I67" authorId="0" shapeId="0" xr:uid="{060B22C2-9D28-40E8-A0F6-9AE0B7F0074E}">
      <text>
        <r>
          <rPr>
            <b/>
            <sz val="9"/>
            <color indexed="81"/>
            <rFont val="Segoe UI"/>
            <family val="2"/>
          </rPr>
          <t>PROJ. 07S</t>
        </r>
        <r>
          <rPr>
            <sz val="9"/>
            <color indexed="81"/>
            <rFont val="Segoe UI"/>
            <family val="2"/>
          </rPr>
          <t xml:space="preserve">
MOD. BPX2
010B 04 CZ
010C 02 PT
010E 04 PT
</t>
        </r>
      </text>
    </comment>
    <comment ref="J76" authorId="0" shapeId="0" xr:uid="{A1F27E32-FBC0-4FD9-83A2-0D0400539F88}">
      <text>
        <r>
          <rPr>
            <b/>
            <sz val="9"/>
            <color indexed="81"/>
            <rFont val="Segoe UI"/>
            <family val="2"/>
          </rPr>
          <t>PROJ. H77</t>
        </r>
        <r>
          <rPr>
            <sz val="9"/>
            <color indexed="81"/>
            <rFont val="Segoe UI"/>
            <family val="2"/>
          </rPr>
          <t xml:space="preserve">
TEGUMI D071
010C 01
21/03</t>
        </r>
      </text>
    </comment>
    <comment ref="K76" authorId="0" shapeId="0" xr:uid="{9C5A3BB7-66DA-49F9-A5B9-58D66AB41E4A}">
      <text>
        <r>
          <rPr>
            <b/>
            <sz val="9"/>
            <color indexed="81"/>
            <rFont val="Segoe UI"/>
            <family val="2"/>
          </rPr>
          <t>PROJ. H77</t>
        </r>
        <r>
          <rPr>
            <sz val="9"/>
            <color indexed="81"/>
            <rFont val="Segoe UI"/>
            <family val="2"/>
          </rPr>
          <t xml:space="preserve">
PRÉ D071
010A 04
010B 04
010C 05
</t>
        </r>
      </text>
    </comment>
    <comment ref="D80" authorId="1" shapeId="0" xr:uid="{B58214F4-53A1-4CA9-9E60-0A62FC803CBA}">
      <text>
        <r>
          <rPr>
            <b/>
            <sz val="9"/>
            <color indexed="81"/>
            <rFont val="Segoe UI"/>
            <family val="2"/>
          </rPr>
          <t>Modelo misto
Linhas C e D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<sst xmlns="http://schemas.openxmlformats.org/spreadsheetml/2006/main" count="2838" uniqueCount="391">
  <si>
    <t>EIXO PRINCIPAL</t>
  </si>
  <si>
    <t>EIXO SECUNDÁRIO</t>
  </si>
  <si>
    <t>ENGRENAGEM</t>
  </si>
  <si>
    <t>08X - BFW</t>
  </si>
  <si>
    <t>MAR</t>
  </si>
  <si>
    <t>ABR</t>
  </si>
  <si>
    <t>MAI</t>
  </si>
  <si>
    <t>JUN</t>
  </si>
  <si>
    <t>5RM/5HH</t>
  </si>
  <si>
    <t>1S4</t>
  </si>
  <si>
    <t>B3G</t>
  </si>
  <si>
    <t>CALCULADORA</t>
  </si>
  <si>
    <t>Planejado</t>
  </si>
  <si>
    <t>2P</t>
  </si>
  <si>
    <t>XXXX</t>
  </si>
  <si>
    <t>Realizado</t>
  </si>
  <si>
    <t>PLANO CARGA</t>
  </si>
  <si>
    <t>Gap</t>
  </si>
  <si>
    <t>ANTECIPAÇÃO</t>
  </si>
  <si>
    <t>4P</t>
  </si>
  <si>
    <t>3P</t>
  </si>
  <si>
    <t>1C6/4VW</t>
  </si>
  <si>
    <t>2W</t>
  </si>
  <si>
    <t>3W</t>
  </si>
  <si>
    <t>1W</t>
  </si>
  <si>
    <t>5P</t>
  </si>
  <si>
    <t>4W</t>
  </si>
  <si>
    <t>BC5</t>
  </si>
  <si>
    <t>5W</t>
  </si>
  <si>
    <t>ABRIL</t>
  </si>
  <si>
    <t>WEEK</t>
  </si>
  <si>
    <t>ter</t>
  </si>
  <si>
    <t xml:space="preserve">qua </t>
  </si>
  <si>
    <t>qui</t>
  </si>
  <si>
    <t>sex</t>
  </si>
  <si>
    <t>sáb</t>
  </si>
  <si>
    <t>dom</t>
  </si>
  <si>
    <t>seg</t>
  </si>
  <si>
    <t>qua</t>
  </si>
  <si>
    <t>SALDO
MÊS</t>
  </si>
  <si>
    <t>DAY</t>
  </si>
  <si>
    <t>PRINCIPAL</t>
  </si>
  <si>
    <t>1ºT</t>
  </si>
  <si>
    <t>PLANEJADO</t>
  </si>
  <si>
    <t>EIXO - I NPUT</t>
  </si>
  <si>
    <t>REALIZADO</t>
  </si>
  <si>
    <t>VARIAÇÃO</t>
  </si>
  <si>
    <t>P</t>
  </si>
  <si>
    <t>XX</t>
  </si>
  <si>
    <t>GAP</t>
  </si>
  <si>
    <t>QTDE. PEÇAS</t>
  </si>
  <si>
    <t>2ºT</t>
  </si>
  <si>
    <t>DIAS ÚTEIS</t>
  </si>
  <si>
    <t>POR DIA</t>
  </si>
  <si>
    <t>POR TURNO (=)</t>
  </si>
  <si>
    <t>3ºT</t>
  </si>
  <si>
    <t>GERAL</t>
  </si>
  <si>
    <t>Minuto</t>
  </si>
  <si>
    <t>Tempo Ciclo</t>
  </si>
  <si>
    <t>OEE</t>
  </si>
  <si>
    <t>Qtd. Peças</t>
  </si>
  <si>
    <t>S</t>
  </si>
  <si>
    <t>SECUNDÁRIO</t>
  </si>
  <si>
    <t>PLANEJADO MONTAGEM</t>
  </si>
  <si>
    <t>PLANEJADO ANTECIPAÇÃO</t>
  </si>
  <si>
    <t>1ST</t>
  </si>
  <si>
    <t>5HH</t>
  </si>
  <si>
    <t>4VW</t>
  </si>
  <si>
    <t>BFW</t>
  </si>
  <si>
    <t>5RM</t>
  </si>
  <si>
    <t>1C6</t>
  </si>
  <si>
    <t>2CC</t>
  </si>
  <si>
    <t>5RR</t>
  </si>
  <si>
    <t>D21</t>
  </si>
  <si>
    <t>2RP</t>
  </si>
  <si>
    <t>44C</t>
  </si>
  <si>
    <t>BSR</t>
  </si>
  <si>
    <t>D25</t>
  </si>
  <si>
    <t>B37</t>
  </si>
  <si>
    <t>4B4</t>
  </si>
  <si>
    <t>18C</t>
  </si>
  <si>
    <t>BUP</t>
  </si>
  <si>
    <t>53P</t>
  </si>
  <si>
    <t>18D</t>
  </si>
  <si>
    <t>BXN</t>
  </si>
  <si>
    <t>1B2</t>
  </si>
  <si>
    <t>5LX</t>
  </si>
  <si>
    <t>TURNO</t>
  </si>
  <si>
    <t>PLANO MONTAGEM</t>
  </si>
  <si>
    <t>PLANO ANTECIPAÇÃO</t>
  </si>
  <si>
    <t>PRODUZIDO</t>
  </si>
  <si>
    <t>DATA</t>
  </si>
  <si>
    <t>1º</t>
  </si>
  <si>
    <t>PULMÃO MONTAGEM</t>
  </si>
  <si>
    <t>PULMÃO ANTECIPAÇÃO</t>
  </si>
  <si>
    <t>MODELO</t>
  </si>
  <si>
    <t>GAP MONTAGEM</t>
  </si>
  <si>
    <t>B37 - P</t>
  </si>
  <si>
    <t>PLANO MONTAGEM MÊS</t>
  </si>
  <si>
    <t>PLANO ANTECIPAÇÃO MÊS</t>
  </si>
  <si>
    <t>1S4 - P</t>
  </si>
  <si>
    <t>GAP PLANEJADO</t>
  </si>
  <si>
    <t>2º</t>
  </si>
  <si>
    <t>3º</t>
  </si>
  <si>
    <t>TURNOS</t>
  </si>
  <si>
    <t>MÊS</t>
  </si>
  <si>
    <t>JUNHO</t>
  </si>
  <si>
    <t>BC5 - S</t>
  </si>
  <si>
    <t>PLANO CARGA DE PRODUÇÃO 2025</t>
  </si>
  <si>
    <t>P-465</t>
  </si>
  <si>
    <t>Data: 01/03/2025</t>
  </si>
  <si>
    <t>Dias trabalhados:</t>
  </si>
  <si>
    <t>Categoria</t>
  </si>
  <si>
    <t>Linha</t>
  </si>
  <si>
    <t>Mercado</t>
  </si>
  <si>
    <t>Modelo</t>
  </si>
  <si>
    <t>Descrição</t>
  </si>
  <si>
    <t>Classificação Suframa</t>
  </si>
  <si>
    <t>Projeto</t>
  </si>
  <si>
    <t>JAN</t>
  </si>
  <si>
    <t>FEV</t>
  </si>
  <si>
    <t>JUL</t>
  </si>
  <si>
    <t>AGO</t>
  </si>
  <si>
    <t>SET</t>
  </si>
  <si>
    <t>OUT</t>
  </si>
  <si>
    <t>NOV</t>
  </si>
  <si>
    <t>DEZ</t>
  </si>
  <si>
    <t>1º Semestre</t>
  </si>
  <si>
    <t>2º Semestre</t>
  </si>
  <si>
    <t>Total 2025</t>
  </si>
  <si>
    <t>Classificação</t>
  </si>
  <si>
    <t>SMALL - SCOOTER - &lt; 200cc</t>
  </si>
  <si>
    <t>MC C</t>
  </si>
  <si>
    <t>Doméstico</t>
  </si>
  <si>
    <t>D581</t>
  </si>
  <si>
    <t>GPR155-A</t>
  </si>
  <si>
    <t>X88</t>
  </si>
  <si>
    <t>Scooter (125~250cc,EV)</t>
  </si>
  <si>
    <t>BJF3</t>
  </si>
  <si>
    <t>LTK 125A'25</t>
  </si>
  <si>
    <t>BWE1</t>
  </si>
  <si>
    <t>LTK 125'26</t>
  </si>
  <si>
    <t>X68</t>
  </si>
  <si>
    <t>B3V4</t>
  </si>
  <si>
    <t>NMAX SC150</t>
  </si>
  <si>
    <t>D0H1</t>
  </si>
  <si>
    <t>LCG125</t>
  </si>
  <si>
    <t>T69</t>
  </si>
  <si>
    <t>B3V7</t>
  </si>
  <si>
    <t>NMAX SC150 (KT)</t>
  </si>
  <si>
    <t>BUD1</t>
  </si>
  <si>
    <t>T29C</t>
  </si>
  <si>
    <t>BUD2</t>
  </si>
  <si>
    <t>SMALL - STREET - 125cc</t>
  </si>
  <si>
    <t>B37B</t>
  </si>
  <si>
    <t>FACTOR 125 ED</t>
  </si>
  <si>
    <t>BUP1</t>
  </si>
  <si>
    <t>YBR150-5 BRA 25</t>
  </si>
  <si>
    <t>05S</t>
  </si>
  <si>
    <t>SMALL - STREET - 150cc-199cc</t>
  </si>
  <si>
    <t>BUP2</t>
  </si>
  <si>
    <t>YBR150-5 BRA 26</t>
  </si>
  <si>
    <t>Street (150~250cc)</t>
  </si>
  <si>
    <t>BXN1</t>
  </si>
  <si>
    <t>YBR150-5 DX BRA 25</t>
  </si>
  <si>
    <t>BXN2</t>
  </si>
  <si>
    <t>YBR150-5 DX BRA 26</t>
  </si>
  <si>
    <t>1STF</t>
  </si>
  <si>
    <t>YS150 SED</t>
  </si>
  <si>
    <t>JUL'25</t>
  </si>
  <si>
    <t>SMALL - ON/OFF - 150cc-199cc</t>
  </si>
  <si>
    <t>2CCT</t>
  </si>
  <si>
    <t>XTZ150 Crosser Z LE</t>
  </si>
  <si>
    <t>KT</t>
  </si>
  <si>
    <t>2CCL</t>
  </si>
  <si>
    <t>XTZ150 Crosser Z</t>
  </si>
  <si>
    <t>05K</t>
  </si>
  <si>
    <t>On/Off (150~250cc)</t>
  </si>
  <si>
    <t>AGO'25</t>
  </si>
  <si>
    <t>2CCU</t>
  </si>
  <si>
    <t>2CCM</t>
  </si>
  <si>
    <t>XTZ150 Crosser S</t>
  </si>
  <si>
    <t>079</t>
  </si>
  <si>
    <t>2CCV</t>
  </si>
  <si>
    <t>MIDDLE - STREET/N - 200cc-399cc</t>
  </si>
  <si>
    <t>BC5C</t>
  </si>
  <si>
    <t>FZ25 FAZER</t>
  </si>
  <si>
    <t>BC5A</t>
  </si>
  <si>
    <t>BC5E</t>
  </si>
  <si>
    <t>FZN250'26</t>
  </si>
  <si>
    <t>MIDDLE - ON/OFF - 200cc-399cc</t>
  </si>
  <si>
    <t>B3G8</t>
  </si>
  <si>
    <t>XTZ250 LANDER'25</t>
  </si>
  <si>
    <t>XTZ250 LANDER</t>
  </si>
  <si>
    <t>BPE1</t>
  </si>
  <si>
    <t>YZF155 BRA 24</t>
  </si>
  <si>
    <t>019</t>
  </si>
  <si>
    <t>BPE3</t>
  </si>
  <si>
    <t>YZF155 BRA 25</t>
  </si>
  <si>
    <t>BFW3</t>
  </si>
  <si>
    <t xml:space="preserve">FZN150 </t>
  </si>
  <si>
    <t>07N</t>
  </si>
  <si>
    <t>BFW6</t>
  </si>
  <si>
    <t>OFF-230</t>
  </si>
  <si>
    <t>BFW4</t>
  </si>
  <si>
    <t>D255</t>
  </si>
  <si>
    <t>TTR 230</t>
  </si>
  <si>
    <t>TTR Compet. (125~230cc)</t>
  </si>
  <si>
    <t>D25B</t>
  </si>
  <si>
    <t>Total MC Dom</t>
  </si>
  <si>
    <t>OFF-125</t>
  </si>
  <si>
    <t>Exportação</t>
  </si>
  <si>
    <t>BSRB</t>
  </si>
  <si>
    <t>TT-R125-USA</t>
  </si>
  <si>
    <t>BSRG</t>
  </si>
  <si>
    <t>BSRD</t>
  </si>
  <si>
    <t>TT-R125-CAN</t>
  </si>
  <si>
    <t>BSRJ</t>
  </si>
  <si>
    <t>BSRE-010</t>
  </si>
  <si>
    <t>TT-R125-EUR</t>
  </si>
  <si>
    <t>BSRK-010</t>
  </si>
  <si>
    <t>BSRE-020</t>
  </si>
  <si>
    <t>TT-R125-AUS-NZL-GUAT</t>
  </si>
  <si>
    <t>BSRK-020</t>
  </si>
  <si>
    <t>BSRC</t>
  </si>
  <si>
    <t>TT-R125-CAL</t>
  </si>
  <si>
    <t>BSRH</t>
  </si>
  <si>
    <t>BSRF</t>
  </si>
  <si>
    <t>TT-R125-J3</t>
  </si>
  <si>
    <t>D251</t>
  </si>
  <si>
    <t>TT-R230-USA</t>
  </si>
  <si>
    <t>D257</t>
  </si>
  <si>
    <t>D253</t>
  </si>
  <si>
    <t>TT-R230-CAN</t>
  </si>
  <si>
    <t>D259</t>
  </si>
  <si>
    <t>D254</t>
  </si>
  <si>
    <t>TT-R230-AUS-NZL-GUAT</t>
  </si>
  <si>
    <t>D25A</t>
  </si>
  <si>
    <t>D252</t>
  </si>
  <si>
    <t>TT-R230-CAL</t>
  </si>
  <si>
    <t>D258</t>
  </si>
  <si>
    <t>D256</t>
  </si>
  <si>
    <t>TT-R230-ARG</t>
  </si>
  <si>
    <t>D25C</t>
  </si>
  <si>
    <t>B8L5</t>
  </si>
  <si>
    <t>XTZ250-ARG</t>
  </si>
  <si>
    <t>00YA</t>
  </si>
  <si>
    <t>Total MC Exp</t>
  </si>
  <si>
    <t>MC D</t>
  </si>
  <si>
    <t>BPE</t>
  </si>
  <si>
    <t>MIDDLE - SCOOTER - 201cc-449cc</t>
  </si>
  <si>
    <t>BPX1</t>
  </si>
  <si>
    <t>X-MAX (CZD250-A)</t>
  </si>
  <si>
    <t>00LP</t>
  </si>
  <si>
    <t>BPX3</t>
  </si>
  <si>
    <t>BPX2</t>
  </si>
  <si>
    <t>X-MAX (CZD300-A)</t>
  </si>
  <si>
    <t>07S</t>
  </si>
  <si>
    <t>MIDDLE - STREET/N - 300cc-500cc Premium</t>
  </si>
  <si>
    <t>BRH1</t>
  </si>
  <si>
    <t>MT03 ABS</t>
  </si>
  <si>
    <t>081G</t>
  </si>
  <si>
    <t>BIG Premium (300~900cc)</t>
  </si>
  <si>
    <t>MIDDLE - STREET/F - 200cc-500cc</t>
  </si>
  <si>
    <t>BRB1</t>
  </si>
  <si>
    <t>R3 ABS</t>
  </si>
  <si>
    <t>07MF</t>
  </si>
  <si>
    <t>BIG - BIG STREET/N - 501cc-699cc</t>
  </si>
  <si>
    <t>BXG1</t>
  </si>
  <si>
    <t>MT07 ABS</t>
  </si>
  <si>
    <t>00MF</t>
  </si>
  <si>
    <t>BXG2</t>
  </si>
  <si>
    <t>BIG - BIG STREET/N - 700cc-999cc</t>
  </si>
  <si>
    <t>B6L6</t>
  </si>
  <si>
    <t>MT09</t>
  </si>
  <si>
    <t>B6L7</t>
  </si>
  <si>
    <t>D071</t>
  </si>
  <si>
    <t>H77</t>
  </si>
  <si>
    <t>BIG - Touring/Adventure - 800cc-999cc</t>
  </si>
  <si>
    <t>B3R8</t>
  </si>
  <si>
    <t>YZF R3</t>
  </si>
  <si>
    <t>B3R9</t>
  </si>
  <si>
    <t>YZF R3 MONSTER</t>
  </si>
  <si>
    <t>BUD</t>
  </si>
  <si>
    <t>D341</t>
  </si>
  <si>
    <t>ESS025</t>
  </si>
  <si>
    <t>06CB</t>
  </si>
  <si>
    <t>D342</t>
  </si>
  <si>
    <t>Total MC D</t>
  </si>
  <si>
    <t>CKD</t>
  </si>
  <si>
    <t>B9L3</t>
  </si>
  <si>
    <t>XTZ250-COL</t>
  </si>
  <si>
    <t>00YB</t>
  </si>
  <si>
    <t>B9L4</t>
  </si>
  <si>
    <t>DD21</t>
  </si>
  <si>
    <t>DD22</t>
  </si>
  <si>
    <t>Total CKD</t>
  </si>
  <si>
    <t>BBL3</t>
  </si>
  <si>
    <t>KIT RODA - COL</t>
  </si>
  <si>
    <t>Total Kit Roda</t>
  </si>
  <si>
    <t>15HP</t>
  </si>
  <si>
    <t>MP A</t>
  </si>
  <si>
    <t>65DT</t>
  </si>
  <si>
    <t>15GMHS</t>
  </si>
  <si>
    <t>65DU</t>
  </si>
  <si>
    <t>15GMH</t>
  </si>
  <si>
    <t>20HP</t>
  </si>
  <si>
    <t>6BYJ</t>
  </si>
  <si>
    <t>F20BMHS</t>
  </si>
  <si>
    <t>6BYK</t>
  </si>
  <si>
    <t>F20BMH</t>
  </si>
  <si>
    <t>30HP</t>
  </si>
  <si>
    <t>6JGB</t>
  </si>
  <si>
    <t>30HWHS</t>
  </si>
  <si>
    <t>6JGD</t>
  </si>
  <si>
    <t>6JGA</t>
  </si>
  <si>
    <t>30HMHS</t>
  </si>
  <si>
    <t>6JGC</t>
  </si>
  <si>
    <t>30HMH</t>
  </si>
  <si>
    <t>40HP</t>
  </si>
  <si>
    <t>6GBN</t>
  </si>
  <si>
    <t>40AWS</t>
  </si>
  <si>
    <t>6GBS</t>
  </si>
  <si>
    <t>40AW</t>
  </si>
  <si>
    <t>6GBP</t>
  </si>
  <si>
    <t>40AMHS</t>
  </si>
  <si>
    <t>6GBT</t>
  </si>
  <si>
    <t>40AMH</t>
  </si>
  <si>
    <t>6GBR</t>
  </si>
  <si>
    <t>40AWHS</t>
  </si>
  <si>
    <t>6GBU</t>
  </si>
  <si>
    <t>40AWH</t>
  </si>
  <si>
    <t>Total MP A</t>
  </si>
  <si>
    <t>MP C</t>
  </si>
  <si>
    <t>6MJ7</t>
  </si>
  <si>
    <t>F40FETL</t>
  </si>
  <si>
    <t>6MJA</t>
  </si>
  <si>
    <t>F40FET</t>
  </si>
  <si>
    <t>6MJ9</t>
  </si>
  <si>
    <t>F40FEHDS</t>
  </si>
  <si>
    <t>6MJC</t>
  </si>
  <si>
    <t>F40FEHD</t>
  </si>
  <si>
    <t>60HP</t>
  </si>
  <si>
    <t>6DPF</t>
  </si>
  <si>
    <t>F60FETL</t>
  </si>
  <si>
    <t>6DPG</t>
  </si>
  <si>
    <t>6DPH</t>
  </si>
  <si>
    <t>F60HETL</t>
  </si>
  <si>
    <t>0KTR</t>
  </si>
  <si>
    <t>90HP</t>
  </si>
  <si>
    <t>6JU6</t>
  </si>
  <si>
    <t>F90CETL</t>
  </si>
  <si>
    <t>6JU7</t>
  </si>
  <si>
    <t>Total MP C</t>
  </si>
  <si>
    <t xml:space="preserve">MP </t>
  </si>
  <si>
    <t>Total MP</t>
  </si>
  <si>
    <t>Produção MC Dom</t>
  </si>
  <si>
    <t>Produção MC Exp</t>
  </si>
  <si>
    <t>Produção total MOTOCICLETAS</t>
  </si>
  <si>
    <t>Produção total YMDA: MC + MP</t>
  </si>
  <si>
    <t>Média</t>
  </si>
  <si>
    <t>Pintura TQ BFW</t>
  </si>
  <si>
    <t>Pintura TQ 3 Paineis</t>
  </si>
  <si>
    <t>Pintura ABS</t>
  </si>
  <si>
    <t>Cap Acumulado</t>
  </si>
  <si>
    <t>Usinagem 250CC</t>
  </si>
  <si>
    <t>Usinagem 150CC + TTRs</t>
  </si>
  <si>
    <t>TOTAL MC</t>
  </si>
  <si>
    <t>QTY / MÊS</t>
  </si>
  <si>
    <t>Dias úteis</t>
  </si>
  <si>
    <t>QTY / DIA</t>
  </si>
  <si>
    <t>TOTAL MP</t>
  </si>
  <si>
    <t>Dias Prod</t>
  </si>
  <si>
    <t>125 e 150 CC</t>
  </si>
  <si>
    <t>250 CC</t>
  </si>
  <si>
    <t>SCOOTER+BFW+BC5</t>
  </si>
  <si>
    <t>Usinagem</t>
  </si>
  <si>
    <t>BFW - S</t>
  </si>
  <si>
    <t>CONJUNTO EIXO</t>
  </si>
  <si>
    <t>1S4 - S</t>
  </si>
  <si>
    <t>B37 - PRINCIPAL</t>
  </si>
  <si>
    <t>MAIO</t>
  </si>
  <si>
    <t>B37 - S</t>
  </si>
  <si>
    <t>1C6 - P</t>
  </si>
  <si>
    <t>1C6 - S</t>
  </si>
  <si>
    <t>1S4 - PRINCIPAL</t>
  </si>
  <si>
    <t>DELTA MINUTO</t>
  </si>
  <si>
    <t>MONTAGEM</t>
  </si>
  <si>
    <t>PLANO TOTAL</t>
  </si>
  <si>
    <t>ATEND. MONTAGEM</t>
  </si>
  <si>
    <t>1S4 - SECUNDÁRIO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</si>
</sst>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\-yy;@"/>
    <numFmt numFmtId="165" formatCode="_(* #,##0.00_);_(* \(#,##0.00\);_(* &quot;-&quot;??_);_(@_)"/>
    <numFmt numFmtId="166" formatCode="_-* #,##0_-;\-* #,##0_-;_-* &quot;-&quot;??_-;_-@_-"/>
  </numFmts>
  <fonts count="4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Arial"/>
      <family val="2"/>
    </font>
    <font>
      <sz val="12"/>
      <name val="ＭＳ Ｐゴシック"/>
    </font>
    <font>
      <b/>
      <sz val="16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indexed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4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0"/>
      <name val="Arial Narrow"/>
      <family val="2"/>
    </font>
    <font>
      <sz val="10"/>
      <name val="Arial Narrow"/>
      <family val="2"/>
    </font>
    <font>
      <sz val="10"/>
      <color theme="1"/>
      <name val="Aptos Narrow"/>
      <family val="2"/>
      <scheme val="minor"/>
    </font>
    <font>
      <b/>
      <sz val="26"/>
      <color rgb="FF002060"/>
      <name val="Arial Narrow"/>
      <family val="2"/>
    </font>
    <font>
      <sz val="11"/>
      <name val="Arial Narrow"/>
      <family val="2"/>
    </font>
    <font>
      <b/>
      <sz val="12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3"/>
      <name val="Arial Narrow"/>
      <family val="2"/>
    </font>
    <font>
      <sz val="12"/>
      <name val="Aptos Narrow"/>
      <family val="2"/>
      <scheme val="minor"/>
    </font>
    <font>
      <b/>
      <sz val="14"/>
      <color theme="3" tint="0.79998168889431442"/>
      <name val="Aptos Narrow"/>
      <family val="2"/>
      <scheme val="minor"/>
    </font>
    <font>
      <b/>
      <sz val="14"/>
      <name val="Arial Narrow"/>
      <family val="2"/>
    </font>
    <font>
      <sz val="12"/>
      <color rgb="FFFF0000"/>
      <name val="Aptos Narrow"/>
      <family val="2"/>
      <scheme val="minor"/>
    </font>
    <font>
      <sz val="12"/>
      <color rgb="FF0000FF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b/>
      <sz val="12"/>
      <color rgb="FF0000FF"/>
      <name val="Aptos Narrow"/>
      <family val="2"/>
      <scheme val="minor"/>
    </font>
    <font>
      <b/>
      <sz val="11"/>
      <name val="Arial Narrow"/>
      <family val="2"/>
    </font>
    <font>
      <b/>
      <sz val="14"/>
      <color theme="0"/>
      <name val="Calibri"/>
      <family val="2"/>
    </font>
    <font>
      <b/>
      <sz val="14"/>
      <name val="Calibri"/>
      <family val="2"/>
    </font>
    <font>
      <sz val="14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2"/>
      <color theme="0"/>
      <name val="Calibri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3C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B0F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rgb="FF00B0F0"/>
      </left>
      <right style="thin">
        <color indexed="64"/>
      </right>
      <top style="thick">
        <color rgb="FF00B0F0"/>
      </top>
      <bottom/>
      <diagonal/>
    </border>
    <border>
      <left style="medium">
        <color indexed="64"/>
      </left>
      <right style="medium">
        <color indexed="64"/>
      </right>
      <top style="thick">
        <color rgb="FF00B0F0"/>
      </top>
      <bottom style="thin">
        <color indexed="64"/>
      </bottom>
      <diagonal/>
    </border>
    <border>
      <left/>
      <right style="thin">
        <color indexed="64"/>
      </right>
      <top style="thick">
        <color rgb="FF00B0F0"/>
      </top>
      <bottom style="thin">
        <color indexed="64"/>
      </bottom>
      <diagonal/>
    </border>
    <border>
      <left style="thin">
        <color indexed="64"/>
      </left>
      <right/>
      <top style="thick">
        <color rgb="FF00B0F0"/>
      </top>
      <bottom style="thin">
        <color indexed="64"/>
      </bottom>
      <diagonal/>
    </border>
    <border>
      <left style="medium">
        <color indexed="64"/>
      </left>
      <right style="thick">
        <color rgb="FF00B0F0"/>
      </right>
      <top style="thick">
        <color rgb="FF00B0F0"/>
      </top>
      <bottom style="thin">
        <color indexed="64"/>
      </bottom>
      <diagonal/>
    </border>
    <border>
      <left style="thick">
        <color rgb="FF00B0F0"/>
      </left>
      <right style="thin">
        <color indexed="64"/>
      </right>
      <top/>
      <bottom/>
      <diagonal/>
    </border>
    <border>
      <left style="medium">
        <color indexed="64"/>
      </left>
      <right style="thick">
        <color rgb="FF00B0F0"/>
      </right>
      <top style="thin">
        <color indexed="64"/>
      </top>
      <bottom style="thin">
        <color indexed="64"/>
      </bottom>
      <diagonal/>
    </border>
    <border>
      <left style="thick">
        <color rgb="FF00B0F0"/>
      </left>
      <right style="thin">
        <color indexed="64"/>
      </right>
      <top/>
      <bottom style="thick">
        <color rgb="FF00B0F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rgb="FF00B0F0"/>
      </bottom>
      <diagonal/>
    </border>
    <border>
      <left/>
      <right style="thin">
        <color indexed="64"/>
      </right>
      <top style="thin">
        <color indexed="64"/>
      </top>
      <bottom style="thick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B0F0"/>
      </bottom>
      <diagonal/>
    </border>
    <border>
      <left style="thin">
        <color indexed="64"/>
      </left>
      <right/>
      <top style="thin">
        <color indexed="64"/>
      </top>
      <bottom style="thick">
        <color rgb="FF00B0F0"/>
      </bottom>
      <diagonal/>
    </border>
    <border>
      <left style="medium">
        <color indexed="64"/>
      </left>
      <right style="thick">
        <color rgb="FF00B0F0"/>
      </right>
      <top style="thin">
        <color indexed="64"/>
      </top>
      <bottom style="thick">
        <color rgb="FF00B0F0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</borders>
  <cellStyleXfs count="6">
    <xf numFmtId="0" fontId="0" fillId="0" borderId="0"/>
    <xf numFmtId="0" fontId="3" fillId="0" borderId="0"/>
    <xf numFmtId="38" fontId="5" fillId="0" borderId="0" applyFont="0" applyFill="0" applyBorder="0" applyAlignment="0" applyProtection="0">
      <alignment vertical="center"/>
    </xf>
    <xf numFmtId="0" fontId="3" fillId="0" borderId="0"/>
    <xf numFmtId="165" fontId="5" fillId="0" borderId="0" applyFont="0" applyFill="0" applyBorder="0" applyAlignment="0" applyProtection="0"/>
    <xf numFmtId="0" fontId="34" fillId="0" borderId="0"/>
  </cellStyleXfs>
  <cellXfs count="40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38" fontId="0" fillId="0" borderId="1" xfId="0" applyNumberFormat="1" applyBorder="1" applyAlignment="1">
      <alignment horizontal="center"/>
    </xf>
    <xf numFmtId="0" fontId="1" fillId="2" borderId="2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4" fillId="0" borderId="0" xfId="1" applyFont="1"/>
    <xf numFmtId="0" fontId="4" fillId="3" borderId="1" xfId="1" applyFont="1" applyFill="1" applyBorder="1"/>
    <xf numFmtId="0" fontId="4" fillId="6" borderId="1" xfId="1" applyFont="1" applyFill="1" applyBorder="1"/>
    <xf numFmtId="0" fontId="0" fillId="0" borderId="1" xfId="0" applyBorder="1" applyAlignment="1">
      <alignment horizontal="center" vertical="center"/>
    </xf>
    <xf numFmtId="0" fontId="4" fillId="7" borderId="1" xfId="1" applyFont="1" applyFill="1" applyBorder="1"/>
    <xf numFmtId="0" fontId="4" fillId="4" borderId="1" xfId="1" applyFont="1" applyFill="1" applyBorder="1"/>
    <xf numFmtId="38" fontId="0" fillId="0" borderId="0" xfId="0" applyNumberFormat="1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38" fontId="6" fillId="0" borderId="0" xfId="2" applyFont="1" applyFill="1" applyBorder="1" applyAlignment="1" applyProtection="1">
      <alignment horizontal="center" vertical="center"/>
    </xf>
    <xf numFmtId="0" fontId="4" fillId="5" borderId="1" xfId="1" applyFont="1" applyFill="1" applyBorder="1"/>
    <xf numFmtId="0" fontId="7" fillId="5" borderId="1" xfId="1" applyFont="1" applyFill="1" applyBorder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vertical="center" textRotation="90"/>
    </xf>
    <xf numFmtId="0" fontId="2" fillId="0" borderId="7" xfId="0" applyFont="1" applyBorder="1" applyAlignment="1">
      <alignment vertical="center" textRotation="90"/>
    </xf>
    <xf numFmtId="14" fontId="0" fillId="0" borderId="0" xfId="0" applyNumberFormat="1"/>
    <xf numFmtId="2" fontId="0" fillId="0" borderId="0" xfId="0" applyNumberFormat="1"/>
    <xf numFmtId="0" fontId="10" fillId="8" borderId="2" xfId="0" applyFont="1" applyFill="1" applyBorder="1"/>
    <xf numFmtId="1" fontId="10" fillId="8" borderId="1" xfId="0" applyNumberFormat="1" applyFont="1" applyFill="1" applyBorder="1"/>
    <xf numFmtId="0" fontId="0" fillId="0" borderId="11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6" xfId="0" applyBorder="1"/>
    <xf numFmtId="0" fontId="0" fillId="0" borderId="18" xfId="0" applyBorder="1"/>
    <xf numFmtId="0" fontId="0" fillId="0" borderId="17" xfId="0" applyBorder="1"/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10" borderId="0" xfId="0" applyFill="1"/>
    <xf numFmtId="0" fontId="0" fillId="10" borderId="23" xfId="0" applyFill="1" applyBorder="1"/>
    <xf numFmtId="0" fontId="0" fillId="0" borderId="26" xfId="0" applyBorder="1"/>
    <xf numFmtId="0" fontId="0" fillId="0" borderId="2" xfId="0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10" borderId="24" xfId="0" applyFill="1" applyBorder="1"/>
    <xf numFmtId="0" fontId="0" fillId="10" borderId="25" xfId="0" applyFill="1" applyBorder="1"/>
    <xf numFmtId="0" fontId="0" fillId="0" borderId="19" xfId="0" applyBorder="1"/>
    <xf numFmtId="1" fontId="0" fillId="0" borderId="20" xfId="0" applyNumberFormat="1" applyBorder="1" applyAlignment="1">
      <alignment horizontal="center" vertical="center"/>
    </xf>
    <xf numFmtId="0" fontId="1" fillId="9" borderId="8" xfId="0" applyFont="1" applyFill="1" applyBorder="1"/>
    <xf numFmtId="0" fontId="1" fillId="9" borderId="8" xfId="0" applyFont="1" applyFill="1" applyBorder="1" applyAlignment="1">
      <alignment horizontal="center" vertical="center"/>
    </xf>
    <xf numFmtId="0" fontId="0" fillId="4" borderId="13" xfId="0" applyFill="1" applyBorder="1"/>
    <xf numFmtId="1" fontId="0" fillId="4" borderId="25" xfId="0" applyNumberFormat="1" applyFill="1" applyBorder="1"/>
    <xf numFmtId="0" fontId="10" fillId="8" borderId="34" xfId="0" applyFont="1" applyFill="1" applyBorder="1"/>
    <xf numFmtId="0" fontId="10" fillId="8" borderId="35" xfId="0" applyFont="1" applyFill="1" applyBorder="1"/>
    <xf numFmtId="0" fontId="10" fillId="8" borderId="36" xfId="0" applyFont="1" applyFill="1" applyBorder="1"/>
    <xf numFmtId="1" fontId="10" fillId="8" borderId="37" xfId="0" applyNumberFormat="1" applyFont="1" applyFill="1" applyBorder="1"/>
    <xf numFmtId="0" fontId="0" fillId="11" borderId="36" xfId="0" applyFill="1" applyBorder="1"/>
    <xf numFmtId="1" fontId="0" fillId="11" borderId="1" xfId="0" applyNumberFormat="1" applyFill="1" applyBorder="1"/>
    <xf numFmtId="1" fontId="0" fillId="11" borderId="37" xfId="0" applyNumberFormat="1" applyFill="1" applyBorder="1"/>
    <xf numFmtId="0" fontId="0" fillId="13" borderId="36" xfId="0" applyFill="1" applyBorder="1"/>
    <xf numFmtId="1" fontId="0" fillId="13" borderId="1" xfId="0" applyNumberFormat="1" applyFill="1" applyBorder="1"/>
    <xf numFmtId="1" fontId="0" fillId="13" borderId="37" xfId="0" applyNumberFormat="1" applyFill="1" applyBorder="1"/>
    <xf numFmtId="0" fontId="0" fillId="0" borderId="39" xfId="0" applyBorder="1"/>
    <xf numFmtId="0" fontId="0" fillId="6" borderId="10" xfId="0" applyFill="1" applyBorder="1"/>
    <xf numFmtId="1" fontId="0" fillId="6" borderId="11" xfId="0" applyNumberFormat="1" applyFill="1" applyBorder="1"/>
    <xf numFmtId="1" fontId="0" fillId="6" borderId="40" xfId="0" applyNumberFormat="1" applyFill="1" applyBorder="1"/>
    <xf numFmtId="0" fontId="0" fillId="10" borderId="8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13" borderId="45" xfId="0" applyFill="1" applyBorder="1" applyAlignment="1">
      <alignment horizontal="center" vertical="center"/>
    </xf>
    <xf numFmtId="0" fontId="0" fillId="6" borderId="46" xfId="0" applyFill="1" applyBorder="1" applyAlignment="1">
      <alignment horizontal="center" vertical="center"/>
    </xf>
    <xf numFmtId="0" fontId="0" fillId="0" borderId="47" xfId="0" applyBorder="1"/>
    <xf numFmtId="0" fontId="0" fillId="0" borderId="2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" xfId="0" applyBorder="1"/>
    <xf numFmtId="0" fontId="0" fillId="0" borderId="37" xfId="0" applyBorder="1"/>
    <xf numFmtId="1" fontId="0" fillId="0" borderId="19" xfId="0" applyNumberFormat="1" applyBorder="1"/>
    <xf numFmtId="1" fontId="0" fillId="0" borderId="11" xfId="0" applyNumberFormat="1" applyBorder="1"/>
    <xf numFmtId="1" fontId="0" fillId="0" borderId="40" xfId="0" applyNumberFormat="1" applyBorder="1"/>
    <xf numFmtId="0" fontId="13" fillId="0" borderId="0" xfId="0" applyFont="1" applyAlignment="1">
      <alignment vertical="center" textRotation="90"/>
    </xf>
    <xf numFmtId="1" fontId="0" fillId="0" borderId="11" xfId="0" applyNumberForma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52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" fontId="0" fillId="0" borderId="26" xfId="0" applyNumberForma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7" borderId="54" xfId="0" applyFill="1" applyBorder="1"/>
    <xf numFmtId="0" fontId="0" fillId="7" borderId="55" xfId="0" applyFill="1" applyBorder="1" applyAlignment="1">
      <alignment horizontal="center" vertical="center"/>
    </xf>
    <xf numFmtId="0" fontId="0" fillId="7" borderId="56" xfId="0" applyFill="1" applyBorder="1" applyAlignment="1">
      <alignment horizontal="center" vertical="center"/>
    </xf>
    <xf numFmtId="0" fontId="0" fillId="7" borderId="57" xfId="0" applyFill="1" applyBorder="1" applyAlignment="1">
      <alignment horizontal="center" vertical="center"/>
    </xf>
    <xf numFmtId="0" fontId="0" fillId="7" borderId="18" xfId="0" applyFill="1" applyBorder="1"/>
    <xf numFmtId="0" fontId="0" fillId="7" borderId="41" xfId="0" applyFill="1" applyBorder="1" applyAlignment="1">
      <alignment horizontal="center" vertical="center"/>
    </xf>
    <xf numFmtId="0" fontId="0" fillId="7" borderId="42" xfId="0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59" xfId="0" applyFill="1" applyBorder="1" applyAlignment="1">
      <alignment horizontal="center" vertical="center"/>
    </xf>
    <xf numFmtId="0" fontId="0" fillId="7" borderId="61" xfId="0" applyFill="1" applyBorder="1"/>
    <xf numFmtId="0" fontId="0" fillId="7" borderId="62" xfId="0" applyFill="1" applyBorder="1" applyAlignment="1">
      <alignment horizontal="center" vertical="center"/>
    </xf>
    <xf numFmtId="0" fontId="0" fillId="7" borderId="63" xfId="0" applyFill="1" applyBorder="1" applyAlignment="1">
      <alignment horizontal="center" vertical="center"/>
    </xf>
    <xf numFmtId="0" fontId="0" fillId="7" borderId="64" xfId="0" applyFill="1" applyBorder="1" applyAlignment="1">
      <alignment horizontal="center" vertical="center"/>
    </xf>
    <xf numFmtId="0" fontId="0" fillId="7" borderId="65" xfId="0" applyFill="1" applyBorder="1" applyAlignment="1">
      <alignment horizontal="center" vertical="center"/>
    </xf>
    <xf numFmtId="0" fontId="10" fillId="7" borderId="54" xfId="0" applyFont="1" applyFill="1" applyBorder="1"/>
    <xf numFmtId="0" fontId="10" fillId="7" borderId="55" xfId="0" applyFont="1" applyFill="1" applyBorder="1" applyAlignment="1">
      <alignment horizontal="center" vertical="center"/>
    </xf>
    <xf numFmtId="0" fontId="10" fillId="7" borderId="56" xfId="0" applyFont="1" applyFill="1" applyBorder="1" applyAlignment="1">
      <alignment horizontal="center" vertical="center"/>
    </xf>
    <xf numFmtId="0" fontId="10" fillId="7" borderId="57" xfId="0" applyFont="1" applyFill="1" applyBorder="1" applyAlignment="1">
      <alignment horizontal="center" vertical="center"/>
    </xf>
    <xf numFmtId="0" fontId="10" fillId="7" borderId="18" xfId="0" applyFont="1" applyFill="1" applyBorder="1"/>
    <xf numFmtId="0" fontId="10" fillId="7" borderId="41" xfId="0" applyFont="1" applyFill="1" applyBorder="1" applyAlignment="1">
      <alignment horizontal="center" vertical="center"/>
    </xf>
    <xf numFmtId="0" fontId="10" fillId="7" borderId="42" xfId="0" applyFont="1" applyFill="1" applyBorder="1" applyAlignment="1">
      <alignment horizontal="center" vertical="center"/>
    </xf>
    <xf numFmtId="0" fontId="10" fillId="7" borderId="43" xfId="0" applyFont="1" applyFill="1" applyBorder="1" applyAlignment="1">
      <alignment horizontal="center" vertical="center"/>
    </xf>
    <xf numFmtId="0" fontId="10" fillId="7" borderId="59" xfId="0" applyFont="1" applyFill="1" applyBorder="1" applyAlignment="1">
      <alignment horizontal="center" vertical="center"/>
    </xf>
    <xf numFmtId="0" fontId="10" fillId="7" borderId="61" xfId="0" applyFont="1" applyFill="1" applyBorder="1"/>
    <xf numFmtId="0" fontId="10" fillId="7" borderId="62" xfId="0" applyFont="1" applyFill="1" applyBorder="1" applyAlignment="1">
      <alignment horizontal="center" vertical="center"/>
    </xf>
    <xf numFmtId="0" fontId="10" fillId="7" borderId="63" xfId="0" applyFont="1" applyFill="1" applyBorder="1" applyAlignment="1">
      <alignment horizontal="center" vertical="center"/>
    </xf>
    <xf numFmtId="0" fontId="10" fillId="7" borderId="64" xfId="0" applyFont="1" applyFill="1" applyBorder="1" applyAlignment="1">
      <alignment horizontal="center" vertical="center"/>
    </xf>
    <xf numFmtId="0" fontId="10" fillId="7" borderId="65" xfId="0" applyFont="1" applyFill="1" applyBorder="1" applyAlignment="1">
      <alignment horizontal="center" vertical="center"/>
    </xf>
    <xf numFmtId="0" fontId="13" fillId="14" borderId="0" xfId="0" applyFont="1" applyFill="1" applyAlignment="1">
      <alignment vertical="center" textRotation="90"/>
    </xf>
    <xf numFmtId="0" fontId="15" fillId="15" borderId="1" xfId="3" applyFont="1" applyFill="1" applyBorder="1" applyAlignment="1">
      <alignment horizontal="center" vertical="center"/>
    </xf>
    <xf numFmtId="0" fontId="16" fillId="0" borderId="1" xfId="3" applyFont="1" applyBorder="1"/>
    <xf numFmtId="16" fontId="0" fillId="0" borderId="0" xfId="0" applyNumberFormat="1"/>
    <xf numFmtId="0" fontId="0" fillId="14" borderId="66" xfId="0" applyFill="1" applyBorder="1" applyAlignment="1">
      <alignment horizontal="center" vertical="center"/>
    </xf>
    <xf numFmtId="0" fontId="0" fillId="14" borderId="67" xfId="0" applyFill="1" applyBorder="1" applyAlignment="1">
      <alignment horizontal="center" vertical="center"/>
    </xf>
    <xf numFmtId="0" fontId="0" fillId="14" borderId="41" xfId="0" applyFill="1" applyBorder="1" applyAlignment="1">
      <alignment horizontal="center" vertical="center"/>
    </xf>
    <xf numFmtId="0" fontId="0" fillId="14" borderId="42" xfId="0" applyFill="1" applyBorder="1" applyAlignment="1">
      <alignment horizontal="center" vertical="center"/>
    </xf>
    <xf numFmtId="0" fontId="0" fillId="14" borderId="43" xfId="0" applyFill="1" applyBorder="1" applyAlignment="1">
      <alignment horizontal="center" vertical="center"/>
    </xf>
    <xf numFmtId="0" fontId="0" fillId="14" borderId="69" xfId="0" applyFill="1" applyBorder="1" applyAlignment="1">
      <alignment horizontal="center" vertical="center"/>
    </xf>
    <xf numFmtId="0" fontId="0" fillId="14" borderId="70" xfId="0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0" fillId="14" borderId="71" xfId="0" applyFill="1" applyBorder="1" applyAlignment="1">
      <alignment horizontal="center" vertical="center"/>
    </xf>
    <xf numFmtId="0" fontId="0" fillId="14" borderId="47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14" borderId="15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68" xfId="0" applyFill="1" applyBorder="1"/>
    <xf numFmtId="0" fontId="0" fillId="14" borderId="72" xfId="0" applyFill="1" applyBorder="1"/>
    <xf numFmtId="0" fontId="0" fillId="14" borderId="28" xfId="0" applyFill="1" applyBorder="1"/>
    <xf numFmtId="0" fontId="0" fillId="14" borderId="32" xfId="0" applyFill="1" applyBorder="1"/>
    <xf numFmtId="0" fontId="0" fillId="0" borderId="42" xfId="0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74" xfId="0" applyBorder="1" applyAlignment="1">
      <alignment horizontal="center" vertical="center"/>
    </xf>
    <xf numFmtId="0" fontId="17" fillId="0" borderId="1" xfId="0" applyFont="1" applyBorder="1"/>
    <xf numFmtId="0" fontId="17" fillId="0" borderId="0" xfId="0" applyFont="1"/>
    <xf numFmtId="0" fontId="19" fillId="0" borderId="0" xfId="1" applyFont="1"/>
    <xf numFmtId="0" fontId="20" fillId="0" borderId="0" xfId="1" applyFont="1"/>
    <xf numFmtId="0" fontId="20" fillId="0" borderId="0" xfId="1" applyFont="1" applyAlignment="1">
      <alignment horizontal="center"/>
    </xf>
    <xf numFmtId="14" fontId="20" fillId="0" borderId="0" xfId="1" applyNumberFormat="1" applyFont="1"/>
    <xf numFmtId="0" fontId="20" fillId="0" borderId="0" xfId="1" applyFont="1" applyAlignment="1">
      <alignment horizontal="right"/>
    </xf>
    <xf numFmtId="0" fontId="21" fillId="17" borderId="1" xfId="1" applyFont="1" applyFill="1" applyBorder="1" applyAlignment="1">
      <alignment horizontal="left"/>
    </xf>
    <xf numFmtId="0" fontId="21" fillId="17" borderId="1" xfId="1" applyFont="1" applyFill="1" applyBorder="1" applyAlignment="1">
      <alignment horizontal="center"/>
    </xf>
    <xf numFmtId="0" fontId="21" fillId="3" borderId="1" xfId="1" applyFont="1" applyFill="1" applyBorder="1" applyAlignment="1">
      <alignment horizontal="center" vertical="center"/>
    </xf>
    <xf numFmtId="164" fontId="21" fillId="17" borderId="1" xfId="1" applyNumberFormat="1" applyFont="1" applyFill="1" applyBorder="1" applyAlignment="1">
      <alignment horizontal="center"/>
    </xf>
    <xf numFmtId="164" fontId="21" fillId="17" borderId="1" xfId="1" applyNumberFormat="1" applyFont="1" applyFill="1" applyBorder="1" applyAlignment="1">
      <alignment horizontal="left"/>
    </xf>
    <xf numFmtId="0" fontId="16" fillId="0" borderId="0" xfId="1" applyFont="1"/>
    <xf numFmtId="0" fontId="22" fillId="0" borderId="0" xfId="1" applyFont="1"/>
    <xf numFmtId="49" fontId="23" fillId="0" borderId="1" xfId="1" applyNumberFormat="1" applyFont="1" applyBorder="1" applyAlignment="1">
      <alignment horizontal="left"/>
    </xf>
    <xf numFmtId="49" fontId="23" fillId="0" borderId="1" xfId="1" applyNumberFormat="1" applyFont="1" applyBorder="1" applyAlignment="1">
      <alignment horizontal="center"/>
    </xf>
    <xf numFmtId="3" fontId="23" fillId="12" borderId="1" xfId="1" applyNumberFormat="1" applyFont="1" applyFill="1" applyBorder="1" applyAlignment="1">
      <alignment horizontal="center" vertical="center"/>
    </xf>
    <xf numFmtId="3" fontId="23" fillId="0" borderId="1" xfId="1" applyNumberFormat="1" applyFont="1" applyBorder="1" applyAlignment="1">
      <alignment horizontal="center" vertical="center"/>
    </xf>
    <xf numFmtId="3" fontId="23" fillId="18" borderId="1" xfId="1" applyNumberFormat="1" applyFont="1" applyFill="1" applyBorder="1" applyAlignment="1">
      <alignment horizontal="center" vertical="center"/>
    </xf>
    <xf numFmtId="3" fontId="23" fillId="19" borderId="1" xfId="1" applyNumberFormat="1" applyFont="1" applyFill="1" applyBorder="1" applyAlignment="1">
      <alignment horizontal="center" vertical="center"/>
    </xf>
    <xf numFmtId="3" fontId="20" fillId="0" borderId="1" xfId="1" applyNumberFormat="1" applyFont="1" applyBorder="1" applyAlignment="1">
      <alignment horizontal="center" vertical="center"/>
    </xf>
    <xf numFmtId="0" fontId="15" fillId="0" borderId="0" xfId="1" applyFont="1"/>
    <xf numFmtId="13" fontId="23" fillId="12" borderId="1" xfId="1" applyNumberFormat="1" applyFont="1" applyFill="1" applyBorder="1" applyAlignment="1">
      <alignment horizontal="center" vertical="center"/>
    </xf>
    <xf numFmtId="165" fontId="23" fillId="0" borderId="1" xfId="1" applyNumberFormat="1" applyFont="1" applyBorder="1" applyAlignment="1">
      <alignment horizontal="center" vertical="center"/>
    </xf>
    <xf numFmtId="3" fontId="20" fillId="19" borderId="1" xfId="1" applyNumberFormat="1" applyFont="1" applyFill="1" applyBorder="1" applyAlignment="1">
      <alignment horizontal="center" vertical="center"/>
    </xf>
    <xf numFmtId="3" fontId="23" fillId="0" borderId="1" xfId="1" applyNumberFormat="1" applyFont="1" applyBorder="1" applyAlignment="1">
      <alignment horizontal="left" vertical="center"/>
    </xf>
    <xf numFmtId="49" fontId="23" fillId="12" borderId="1" xfId="1" applyNumberFormat="1" applyFont="1" applyFill="1" applyBorder="1" applyAlignment="1">
      <alignment horizontal="left"/>
    </xf>
    <xf numFmtId="49" fontId="13" fillId="19" borderId="1" xfId="1" applyNumberFormat="1" applyFont="1" applyFill="1" applyBorder="1" applyAlignment="1">
      <alignment horizontal="left"/>
    </xf>
    <xf numFmtId="49" fontId="13" fillId="19" borderId="1" xfId="1" applyNumberFormat="1" applyFont="1" applyFill="1" applyBorder="1" applyAlignment="1">
      <alignment horizontal="center"/>
    </xf>
    <xf numFmtId="49" fontId="24" fillId="19" borderId="1" xfId="1" applyNumberFormat="1" applyFont="1" applyFill="1" applyBorder="1" applyAlignment="1">
      <alignment horizontal="left"/>
    </xf>
    <xf numFmtId="3" fontId="13" fillId="19" borderId="1" xfId="1" applyNumberFormat="1" applyFont="1" applyFill="1" applyBorder="1" applyAlignment="1">
      <alignment horizontal="center" vertical="center"/>
    </xf>
    <xf numFmtId="0" fontId="25" fillId="0" borderId="0" xfId="1" applyFont="1"/>
    <xf numFmtId="3" fontId="23" fillId="12" borderId="1" xfId="1" applyNumberFormat="1" applyFont="1" applyFill="1" applyBorder="1" applyAlignment="1">
      <alignment horizontal="center"/>
    </xf>
    <xf numFmtId="3" fontId="20" fillId="0" borderId="1" xfId="1" applyNumberFormat="1" applyFont="1" applyBorder="1" applyAlignment="1">
      <alignment horizontal="center"/>
    </xf>
    <xf numFmtId="3" fontId="23" fillId="0" borderId="1" xfId="1" applyNumberFormat="1" applyFont="1" applyBorder="1" applyAlignment="1">
      <alignment horizontal="center"/>
    </xf>
    <xf numFmtId="3" fontId="23" fillId="19" borderId="1" xfId="1" applyNumberFormat="1" applyFont="1" applyFill="1" applyBorder="1" applyAlignment="1">
      <alignment horizontal="center"/>
    </xf>
    <xf numFmtId="3" fontId="26" fillId="0" borderId="1" xfId="1" applyNumberFormat="1" applyFont="1" applyBorder="1" applyAlignment="1">
      <alignment horizontal="center"/>
    </xf>
    <xf numFmtId="3" fontId="27" fillId="0" borderId="1" xfId="1" applyNumberFormat="1" applyFont="1" applyBorder="1" applyAlignment="1">
      <alignment horizontal="center"/>
    </xf>
    <xf numFmtId="0" fontId="3" fillId="0" borderId="0" xfId="1"/>
    <xf numFmtId="3" fontId="13" fillId="19" borderId="1" xfId="1" applyNumberFormat="1" applyFont="1" applyFill="1" applyBorder="1" applyAlignment="1">
      <alignment horizontal="center"/>
    </xf>
    <xf numFmtId="3" fontId="28" fillId="0" borderId="1" xfId="1" applyNumberFormat="1" applyFont="1" applyBorder="1" applyAlignment="1">
      <alignment horizontal="center" vertical="center"/>
    </xf>
    <xf numFmtId="3" fontId="20" fillId="18" borderId="1" xfId="1" applyNumberFormat="1" applyFont="1" applyFill="1" applyBorder="1" applyAlignment="1">
      <alignment horizontal="center" vertical="center"/>
    </xf>
    <xf numFmtId="3" fontId="29" fillId="0" borderId="1" xfId="1" applyNumberFormat="1" applyFont="1" applyBorder="1" applyAlignment="1">
      <alignment horizontal="center" vertical="center"/>
    </xf>
    <xf numFmtId="49" fontId="23" fillId="14" borderId="1" xfId="1" applyNumberFormat="1" applyFont="1" applyFill="1" applyBorder="1" applyAlignment="1">
      <alignment horizontal="left"/>
    </xf>
    <xf numFmtId="0" fontId="23" fillId="0" borderId="1" xfId="1" applyFont="1" applyBorder="1" applyAlignment="1">
      <alignment horizontal="left"/>
    </xf>
    <xf numFmtId="3" fontId="23" fillId="0" borderId="1" xfId="1" quotePrefix="1" applyNumberFormat="1" applyFont="1" applyBorder="1" applyAlignment="1">
      <alignment horizontal="center"/>
    </xf>
    <xf numFmtId="0" fontId="24" fillId="19" borderId="1" xfId="1" applyFont="1" applyFill="1" applyBorder="1" applyAlignment="1">
      <alignment horizontal="left"/>
    </xf>
    <xf numFmtId="0" fontId="13" fillId="19" borderId="1" xfId="1" applyFont="1" applyFill="1" applyBorder="1" applyAlignment="1">
      <alignment horizontal="left"/>
    </xf>
    <xf numFmtId="3" fontId="29" fillId="0" borderId="1" xfId="1" applyNumberFormat="1" applyFont="1" applyBorder="1" applyAlignment="1">
      <alignment horizontal="center"/>
    </xf>
    <xf numFmtId="3" fontId="28" fillId="0" borderId="1" xfId="1" applyNumberFormat="1" applyFont="1" applyBorder="1" applyAlignment="1">
      <alignment horizontal="center"/>
    </xf>
    <xf numFmtId="3" fontId="23" fillId="18" borderId="1" xfId="1" applyNumberFormat="1" applyFont="1" applyFill="1" applyBorder="1" applyAlignment="1">
      <alignment horizontal="center"/>
    </xf>
    <xf numFmtId="0" fontId="30" fillId="0" borderId="0" xfId="1" applyFont="1"/>
    <xf numFmtId="38" fontId="31" fillId="20" borderId="1" xfId="1" applyNumberFormat="1" applyFont="1" applyFill="1" applyBorder="1" applyAlignment="1">
      <alignment horizontal="center"/>
    </xf>
    <xf numFmtId="0" fontId="30" fillId="0" borderId="0" xfId="1" applyFont="1" applyAlignment="1">
      <alignment horizontal="center"/>
    </xf>
    <xf numFmtId="38" fontId="19" fillId="0" borderId="0" xfId="1" applyNumberFormat="1" applyFont="1" applyAlignment="1">
      <alignment horizontal="center"/>
    </xf>
    <xf numFmtId="38" fontId="30" fillId="0" borderId="0" xfId="1" applyNumberFormat="1" applyFont="1" applyAlignment="1">
      <alignment horizontal="center"/>
    </xf>
    <xf numFmtId="49" fontId="20" fillId="19" borderId="1" xfId="1" applyNumberFormat="1" applyFont="1" applyFill="1" applyBorder="1" applyAlignment="1">
      <alignment horizontal="center"/>
    </xf>
    <xf numFmtId="49" fontId="20" fillId="19" borderId="1" xfId="1" applyNumberFormat="1" applyFont="1" applyFill="1" applyBorder="1" applyAlignment="1">
      <alignment horizontal="left"/>
    </xf>
    <xf numFmtId="166" fontId="15" fillId="0" borderId="0" xfId="4" applyNumberFormat="1" applyFont="1" applyAlignment="1">
      <alignment horizontal="center"/>
    </xf>
    <xf numFmtId="0" fontId="31" fillId="20" borderId="1" xfId="1" applyFont="1" applyFill="1" applyBorder="1" applyAlignment="1">
      <alignment horizontal="left"/>
    </xf>
    <xf numFmtId="0" fontId="31" fillId="20" borderId="1" xfId="1" applyFont="1" applyFill="1" applyBorder="1"/>
    <xf numFmtId="0" fontId="31" fillId="0" borderId="0" xfId="1" applyFont="1"/>
    <xf numFmtId="166" fontId="32" fillId="0" borderId="0" xfId="4" applyNumberFormat="1" applyFont="1" applyAlignment="1">
      <alignment horizontal="center"/>
    </xf>
    <xf numFmtId="0" fontId="32" fillId="0" borderId="0" xfId="1" applyFont="1"/>
    <xf numFmtId="166" fontId="19" fillId="0" borderId="0" xfId="4" applyNumberFormat="1" applyFont="1" applyAlignment="1">
      <alignment horizontal="center"/>
    </xf>
    <xf numFmtId="38" fontId="16" fillId="0" borderId="0" xfId="1" applyNumberFormat="1" applyFont="1"/>
    <xf numFmtId="3" fontId="20" fillId="19" borderId="1" xfId="1" applyNumberFormat="1" applyFont="1" applyFill="1" applyBorder="1" applyAlignment="1">
      <alignment horizontal="center"/>
    </xf>
    <xf numFmtId="0" fontId="31" fillId="21" borderId="1" xfId="1" applyFont="1" applyFill="1" applyBorder="1" applyAlignment="1">
      <alignment horizontal="left"/>
    </xf>
    <xf numFmtId="0" fontId="31" fillId="21" borderId="1" xfId="1" applyFont="1" applyFill="1" applyBorder="1"/>
    <xf numFmtId="38" fontId="31" fillId="21" borderId="1" xfId="1" applyNumberFormat="1" applyFont="1" applyFill="1" applyBorder="1" applyAlignment="1">
      <alignment horizontal="center"/>
    </xf>
    <xf numFmtId="0" fontId="31" fillId="22" borderId="1" xfId="1" applyFont="1" applyFill="1" applyBorder="1" applyAlignment="1">
      <alignment horizontal="left"/>
    </xf>
    <xf numFmtId="0" fontId="31" fillId="22" borderId="1" xfId="1" applyFont="1" applyFill="1" applyBorder="1"/>
    <xf numFmtId="38" fontId="31" fillId="22" borderId="1" xfId="1" applyNumberFormat="1" applyFont="1" applyFill="1" applyBorder="1" applyAlignment="1">
      <alignment horizontal="center"/>
    </xf>
    <xf numFmtId="0" fontId="30" fillId="0" borderId="0" xfId="1" applyFont="1" applyAlignment="1">
      <alignment vertical="center"/>
    </xf>
    <xf numFmtId="0" fontId="30" fillId="0" borderId="0" xfId="1" applyFont="1" applyAlignment="1">
      <alignment horizontal="center" vertical="center"/>
    </xf>
    <xf numFmtId="0" fontId="19" fillId="0" borderId="0" xfId="1" applyFont="1" applyAlignment="1">
      <alignment vertical="center"/>
    </xf>
    <xf numFmtId="38" fontId="30" fillId="0" borderId="0" xfId="1" applyNumberFormat="1" applyFont="1" applyAlignment="1">
      <alignment horizontal="center" vertical="center"/>
    </xf>
    <xf numFmtId="38" fontId="33" fillId="0" borderId="0" xfId="1" applyNumberFormat="1" applyFont="1" applyAlignment="1">
      <alignment horizontal="center"/>
    </xf>
    <xf numFmtId="38" fontId="25" fillId="0" borderId="0" xfId="1" applyNumberFormat="1" applyFont="1" applyAlignment="1">
      <alignment horizontal="center"/>
    </xf>
    <xf numFmtId="0" fontId="34" fillId="0" borderId="0" xfId="5" applyAlignment="1">
      <alignment horizontal="left"/>
    </xf>
    <xf numFmtId="0" fontId="35" fillId="0" borderId="0" xfId="5" applyFont="1"/>
    <xf numFmtId="0" fontId="36" fillId="0" borderId="0" xfId="5" applyFont="1" applyAlignment="1">
      <alignment horizontal="right" vertical="center"/>
    </xf>
    <xf numFmtId="38" fontId="19" fillId="0" borderId="0" xfId="1" applyNumberFormat="1" applyFont="1"/>
    <xf numFmtId="38" fontId="33" fillId="5" borderId="0" xfId="1" applyNumberFormat="1" applyFont="1" applyFill="1" applyAlignment="1">
      <alignment horizontal="center"/>
    </xf>
    <xf numFmtId="0" fontId="35" fillId="23" borderId="0" xfId="5" applyFont="1" applyFill="1"/>
    <xf numFmtId="0" fontId="36" fillId="23" borderId="0" xfId="5" applyFont="1" applyFill="1" applyAlignment="1">
      <alignment horizontal="right" vertical="center"/>
    </xf>
    <xf numFmtId="0" fontId="37" fillId="0" borderId="0" xfId="5" applyFont="1" applyAlignment="1">
      <alignment horizontal="left"/>
    </xf>
    <xf numFmtId="0" fontId="38" fillId="0" borderId="0" xfId="5" applyFont="1"/>
    <xf numFmtId="0" fontId="39" fillId="0" borderId="0" xfId="1" applyFont="1"/>
    <xf numFmtId="0" fontId="39" fillId="0" borderId="0" xfId="1" applyFont="1" applyAlignment="1">
      <alignment horizontal="center"/>
    </xf>
    <xf numFmtId="38" fontId="40" fillId="0" borderId="0" xfId="1" applyNumberFormat="1" applyFont="1" applyAlignment="1">
      <alignment horizontal="center"/>
    </xf>
    <xf numFmtId="0" fontId="40" fillId="0" borderId="0" xfId="1" applyFont="1"/>
    <xf numFmtId="38" fontId="39" fillId="0" borderId="0" xfId="1" applyNumberFormat="1" applyFont="1" applyAlignment="1">
      <alignment horizontal="center"/>
    </xf>
    <xf numFmtId="164" fontId="41" fillId="17" borderId="1" xfId="1" applyNumberFormat="1" applyFont="1" applyFill="1" applyBorder="1" applyAlignment="1">
      <alignment horizontal="center"/>
    </xf>
    <xf numFmtId="49" fontId="40" fillId="0" borderId="1" xfId="1" applyNumberFormat="1" applyFont="1" applyBorder="1" applyAlignment="1">
      <alignment horizontal="center"/>
    </xf>
    <xf numFmtId="38" fontId="40" fillId="0" borderId="1" xfId="1" applyNumberFormat="1" applyFont="1" applyBorder="1" applyAlignment="1">
      <alignment horizontal="center"/>
    </xf>
    <xf numFmtId="0" fontId="40" fillId="0" borderId="1" xfId="1" applyFont="1" applyBorder="1" applyAlignment="1">
      <alignment horizontal="center"/>
    </xf>
    <xf numFmtId="40" fontId="40" fillId="0" borderId="1" xfId="1" applyNumberFormat="1" applyFont="1" applyBorder="1" applyAlignment="1">
      <alignment horizontal="center"/>
    </xf>
    <xf numFmtId="38" fontId="32" fillId="0" borderId="0" xfId="1" applyNumberFormat="1" applyFont="1" applyAlignment="1">
      <alignment horizontal="center"/>
    </xf>
    <xf numFmtId="0" fontId="40" fillId="0" borderId="0" xfId="1" applyFont="1" applyAlignment="1">
      <alignment horizontal="center"/>
    </xf>
    <xf numFmtId="0" fontId="19" fillId="0" borderId="0" xfId="1" applyFont="1" applyAlignment="1">
      <alignment horizontal="center"/>
    </xf>
    <xf numFmtId="49" fontId="24" fillId="14" borderId="1" xfId="1" applyNumberFormat="1" applyFont="1" applyFill="1" applyBorder="1" applyAlignment="1">
      <alignment horizontal="left"/>
    </xf>
    <xf numFmtId="49" fontId="23" fillId="8" borderId="1" xfId="1" applyNumberFormat="1" applyFont="1" applyFill="1" applyBorder="1" applyAlignment="1">
      <alignment horizontal="left"/>
    </xf>
    <xf numFmtId="49" fontId="23" fillId="16" borderId="1" xfId="1" applyNumberFormat="1" applyFont="1" applyFill="1" applyBorder="1" applyAlignment="1">
      <alignment horizontal="left"/>
    </xf>
    <xf numFmtId="49" fontId="23" fillId="5" borderId="1" xfId="1" applyNumberFormat="1" applyFont="1" applyFill="1" applyBorder="1" applyAlignment="1">
      <alignment horizontal="left"/>
    </xf>
    <xf numFmtId="49" fontId="20" fillId="16" borderId="1" xfId="1" applyNumberFormat="1" applyFont="1" applyFill="1" applyBorder="1" applyAlignment="1">
      <alignment horizontal="left"/>
    </xf>
    <xf numFmtId="0" fontId="18" fillId="0" borderId="5" xfId="1" applyFont="1" applyBorder="1" applyAlignment="1">
      <alignment horizontal="right" vertical="center"/>
    </xf>
    <xf numFmtId="0" fontId="18" fillId="0" borderId="4" xfId="1" applyFont="1" applyBorder="1" applyAlignment="1">
      <alignment horizontal="right" vertical="center"/>
    </xf>
    <xf numFmtId="0" fontId="18" fillId="0" borderId="4" xfId="1" applyFont="1" applyBorder="1" applyAlignment="1">
      <alignment horizontal="center" vertical="center"/>
    </xf>
    <xf numFmtId="0" fontId="18" fillId="0" borderId="3" xfId="1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textRotation="90"/>
    </xf>
    <xf numFmtId="0" fontId="8" fillId="9" borderId="1" xfId="0" applyFont="1" applyFill="1" applyBorder="1" applyAlignment="1">
      <alignment horizontal="center" vertical="center"/>
    </xf>
    <xf numFmtId="0" fontId="4" fillId="8" borderId="1" xfId="1" applyFont="1" applyFill="1" applyBorder="1" applyAlignment="1">
      <alignment horizontal="center"/>
    </xf>
    <xf numFmtId="0" fontId="8" fillId="9" borderId="6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textRotation="90"/>
    </xf>
    <xf numFmtId="0" fontId="2" fillId="7" borderId="1" xfId="0" applyFont="1" applyFill="1" applyBorder="1" applyAlignment="1">
      <alignment horizontal="center" vertical="center" textRotation="90"/>
    </xf>
    <xf numFmtId="0" fontId="2" fillId="5" borderId="1" xfId="0" applyFont="1" applyFill="1" applyBorder="1" applyAlignment="1">
      <alignment horizontal="center" vertical="center" textRotation="90"/>
    </xf>
    <xf numFmtId="0" fontId="4" fillId="5" borderId="1" xfId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textRotation="90"/>
    </xf>
    <xf numFmtId="0" fontId="4" fillId="4" borderId="5" xfId="1" applyFont="1" applyFill="1" applyBorder="1" applyAlignment="1">
      <alignment horizontal="center"/>
    </xf>
    <xf numFmtId="0" fontId="4" fillId="4" borderId="3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textRotation="90"/>
    </xf>
    <xf numFmtId="0" fontId="0" fillId="0" borderId="1" xfId="0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6" borderId="1" xfId="1" applyFont="1" applyFill="1" applyBorder="1" applyAlignment="1">
      <alignment horizontal="center"/>
    </xf>
    <xf numFmtId="0" fontId="4" fillId="7" borderId="5" xfId="1" applyFont="1" applyFill="1" applyBorder="1" applyAlignment="1">
      <alignment horizontal="center"/>
    </xf>
    <xf numFmtId="0" fontId="4" fillId="7" borderId="3" xfId="1" applyFont="1" applyFill="1" applyBorder="1" applyAlignment="1">
      <alignment horizontal="center"/>
    </xf>
    <xf numFmtId="0" fontId="14" fillId="12" borderId="29" xfId="0" applyFont="1" applyFill="1" applyBorder="1" applyAlignment="1">
      <alignment horizontal="center"/>
    </xf>
    <xf numFmtId="0" fontId="14" fillId="12" borderId="30" xfId="0" applyFont="1" applyFill="1" applyBorder="1" applyAlignment="1">
      <alignment horizontal="center"/>
    </xf>
    <xf numFmtId="0" fontId="14" fillId="12" borderId="9" xfId="0" applyFont="1" applyFill="1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11" borderId="14" xfId="0" applyFill="1" applyBorder="1" applyAlignment="1">
      <alignment horizontal="center" vertical="center" textRotation="90"/>
    </xf>
    <xf numFmtId="0" fontId="0" fillId="11" borderId="12" xfId="0" applyFill="1" applyBorder="1" applyAlignment="1">
      <alignment horizontal="center" vertical="center" textRotation="90"/>
    </xf>
    <xf numFmtId="0" fontId="0" fillId="11" borderId="13" xfId="0" applyFill="1" applyBorder="1" applyAlignment="1">
      <alignment horizontal="center" vertical="center" textRotation="90"/>
    </xf>
    <xf numFmtId="0" fontId="13" fillId="5" borderId="14" xfId="0" applyFont="1" applyFill="1" applyBorder="1" applyAlignment="1">
      <alignment horizontal="center" vertical="center" textRotation="90"/>
    </xf>
    <xf numFmtId="0" fontId="13" fillId="5" borderId="12" xfId="0" applyFont="1" applyFill="1" applyBorder="1" applyAlignment="1">
      <alignment horizontal="center" vertical="center" textRotation="90"/>
    </xf>
    <xf numFmtId="0" fontId="13" fillId="5" borderId="13" xfId="0" applyFont="1" applyFill="1" applyBorder="1" applyAlignment="1">
      <alignment horizontal="center" vertical="center" textRotation="90"/>
    </xf>
    <xf numFmtId="0" fontId="9" fillId="0" borderId="0" xfId="0" applyFont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11" fillId="9" borderId="12" xfId="0" applyFont="1" applyFill="1" applyBorder="1" applyAlignment="1">
      <alignment horizontal="center" vertical="center" wrapText="1"/>
    </xf>
    <xf numFmtId="0" fontId="11" fillId="9" borderId="13" xfId="0" applyFont="1" applyFill="1" applyBorder="1" applyAlignment="1">
      <alignment horizontal="center" vertical="center" wrapText="1"/>
    </xf>
    <xf numFmtId="0" fontId="13" fillId="5" borderId="49" xfId="0" applyFont="1" applyFill="1" applyBorder="1" applyAlignment="1">
      <alignment horizontal="center" vertical="center" textRotation="90"/>
    </xf>
    <xf numFmtId="0" fontId="13" fillId="5" borderId="50" xfId="0" applyFont="1" applyFill="1" applyBorder="1" applyAlignment="1">
      <alignment horizontal="center" vertical="center" textRotation="90"/>
    </xf>
    <xf numFmtId="0" fontId="0" fillId="11" borderId="28" xfId="0" applyFill="1" applyBorder="1" applyAlignment="1">
      <alignment horizontal="center" vertical="center" textRotation="90"/>
    </xf>
    <xf numFmtId="0" fontId="0" fillId="11" borderId="31" xfId="0" applyFill="1" applyBorder="1" applyAlignment="1">
      <alignment horizontal="center" vertical="center" textRotation="90"/>
    </xf>
    <xf numFmtId="0" fontId="0" fillId="11" borderId="32" xfId="0" applyFill="1" applyBorder="1" applyAlignment="1">
      <alignment horizontal="center" vertical="center" textRotation="90"/>
    </xf>
    <xf numFmtId="0" fontId="0" fillId="13" borderId="33" xfId="0" applyFill="1" applyBorder="1" applyAlignment="1">
      <alignment horizontal="center" vertical="center" textRotation="90"/>
    </xf>
    <xf numFmtId="0" fontId="0" fillId="13" borderId="31" xfId="0" applyFill="1" applyBorder="1" applyAlignment="1">
      <alignment horizontal="center" vertical="center" textRotation="90"/>
    </xf>
    <xf numFmtId="0" fontId="0" fillId="13" borderId="32" xfId="0" applyFill="1" applyBorder="1" applyAlignment="1">
      <alignment horizontal="center" vertical="center" textRotation="90"/>
    </xf>
    <xf numFmtId="0" fontId="0" fillId="6" borderId="33" xfId="0" applyFill="1" applyBorder="1" applyAlignment="1">
      <alignment horizontal="center" vertical="center" textRotation="90"/>
    </xf>
    <xf numFmtId="0" fontId="0" fillId="6" borderId="31" xfId="0" applyFill="1" applyBorder="1" applyAlignment="1">
      <alignment horizontal="center" vertical="center" textRotation="90"/>
    </xf>
    <xf numFmtId="0" fontId="0" fillId="6" borderId="38" xfId="0" applyFill="1" applyBorder="1" applyAlignment="1">
      <alignment horizontal="center" vertical="center" textRotation="90"/>
    </xf>
    <xf numFmtId="0" fontId="1" fillId="7" borderId="14" xfId="0" applyFont="1" applyFill="1" applyBorder="1" applyAlignment="1">
      <alignment horizontal="center" vertical="center" textRotation="90"/>
    </xf>
    <xf numFmtId="0" fontId="1" fillId="7" borderId="12" xfId="0" applyFont="1" applyFill="1" applyBorder="1" applyAlignment="1">
      <alignment horizontal="center" vertical="center" textRotation="90"/>
    </xf>
    <xf numFmtId="0" fontId="1" fillId="7" borderId="13" xfId="0" applyFont="1" applyFill="1" applyBorder="1" applyAlignment="1">
      <alignment horizontal="center" vertical="center" textRotation="90"/>
    </xf>
    <xf numFmtId="0" fontId="12" fillId="7" borderId="53" xfId="0" applyFont="1" applyFill="1" applyBorder="1" applyAlignment="1">
      <alignment horizontal="center" vertical="center" textRotation="90"/>
    </xf>
    <xf numFmtId="0" fontId="12" fillId="7" borderId="58" xfId="0" applyFont="1" applyFill="1" applyBorder="1" applyAlignment="1">
      <alignment horizontal="center" vertical="center" textRotation="90"/>
    </xf>
    <xf numFmtId="0" fontId="12" fillId="7" borderId="60" xfId="0" applyFont="1" applyFill="1" applyBorder="1" applyAlignment="1">
      <alignment horizontal="center" vertical="center" textRotation="90"/>
    </xf>
    <xf numFmtId="0" fontId="13" fillId="14" borderId="0" xfId="0" applyFont="1" applyFill="1" applyBorder="1" applyAlignment="1">
      <alignment vertical="center" textRotation="90"/>
    </xf>
    <xf numFmtId="0" fontId="0" fillId="14" borderId="0" xfId="0" applyFill="1" applyBorder="1"/>
    <xf numFmtId="0" fontId="9" fillId="0" borderId="75" xfId="0" applyFont="1" applyBorder="1" applyAlignment="1">
      <alignment horizontal="center" vertical="center"/>
    </xf>
    <xf numFmtId="0" fontId="9" fillId="0" borderId="76" xfId="0" applyFont="1" applyBorder="1" applyAlignment="1">
      <alignment horizontal="center" vertical="center"/>
    </xf>
    <xf numFmtId="0" fontId="9" fillId="0" borderId="68" xfId="0" applyFont="1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0" fillId="0" borderId="10" xfId="0" applyBorder="1"/>
    <xf numFmtId="0" fontId="0" fillId="10" borderId="49" xfId="0" applyFill="1" applyBorder="1"/>
    <xf numFmtId="0" fontId="0" fillId="10" borderId="50" xfId="0" applyFill="1" applyBorder="1"/>
    <xf numFmtId="0" fontId="0" fillId="0" borderId="0" xfId="0" applyBorder="1" applyAlignment="1"/>
    <xf numFmtId="0" fontId="0" fillId="0" borderId="11" xfId="0" applyBorder="1"/>
    <xf numFmtId="0" fontId="0" fillId="0" borderId="77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16" fillId="0" borderId="34" xfId="3" applyFont="1" applyBorder="1"/>
    <xf numFmtId="0" fontId="15" fillId="15" borderId="8" xfId="3" applyFont="1" applyFill="1" applyBorder="1" applyAlignment="1">
      <alignment horizontal="center" vertical="center"/>
    </xf>
    <xf numFmtId="0" fontId="16" fillId="0" borderId="2" xfId="3" applyFont="1" applyBorder="1"/>
    <xf numFmtId="0" fontId="16" fillId="14" borderId="35" xfId="3" applyFont="1" applyFill="1" applyBorder="1"/>
    <xf numFmtId="0" fontId="0" fillId="14" borderId="40" xfId="0" applyFill="1" applyBorder="1"/>
    <xf numFmtId="0" fontId="0" fillId="0" borderId="0" xfId="0" applyBorder="1" applyAlignment="1">
      <alignment horizontal="left"/>
    </xf>
    <xf numFmtId="0" fontId="16" fillId="0" borderId="0" xfId="3" applyFont="1" applyFill="1" applyBorder="1" applyAlignment="1">
      <alignment horizontal="left" vertical="center"/>
    </xf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0" fillId="24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6" fillId="0" borderId="1" xfId="3" applyFont="1" applyFill="1" applyBorder="1" applyAlignment="1">
      <alignment horizontal="left" vertical="center"/>
    </xf>
    <xf numFmtId="0" fontId="0" fillId="24" borderId="0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45" fillId="0" borderId="1" xfId="3" applyFont="1" applyFill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41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47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78" xfId="0" applyFill="1" applyBorder="1" applyAlignment="1">
      <alignment horizontal="center" vertical="center"/>
    </xf>
    <xf numFmtId="1" fontId="0" fillId="0" borderId="73" xfId="0" applyNumberFormat="1" applyBorder="1" applyAlignment="1">
      <alignment horizontal="center" vertical="center"/>
    </xf>
    <xf numFmtId="1" fontId="0" fillId="0" borderId="74" xfId="0" applyNumberForma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0" fillId="0" borderId="0" xfId="0" applyAlignment="1"/>
    <xf numFmtId="0" fontId="9" fillId="14" borderId="12" xfId="0" applyFont="1" applyFill="1" applyBorder="1" applyAlignment="1">
      <alignment horizontal="center" vertical="center"/>
    </xf>
    <xf numFmtId="0" fontId="13" fillId="14" borderId="12" xfId="0" applyFont="1" applyFill="1" applyBorder="1" applyAlignment="1">
      <alignment vertical="center" textRotation="90"/>
    </xf>
    <xf numFmtId="0" fontId="0" fillId="14" borderId="12" xfId="0" applyFill="1" applyBorder="1"/>
    <xf numFmtId="0" fontId="0" fillId="25" borderId="2" xfId="0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1" fontId="0" fillId="0" borderId="0" xfId="0" applyNumberFormat="1" applyFill="1" applyBorder="1"/>
    <xf numFmtId="0" fontId="10" fillId="0" borderId="0" xfId="0" applyFont="1" applyFill="1" applyBorder="1"/>
    <xf numFmtId="1" fontId="10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" fontId="0" fillId="0" borderId="37" xfId="0" applyNumberFormat="1" applyBorder="1" applyAlignment="1">
      <alignment horizontal="center" vertical="center"/>
    </xf>
    <xf numFmtId="0" fontId="0" fillId="11" borderId="68" xfId="0" applyFill="1" applyBorder="1" applyAlignment="1">
      <alignment horizontal="center" vertical="center" textRotation="90"/>
    </xf>
    <xf numFmtId="0" fontId="9" fillId="0" borderId="12" xfId="0" applyFont="1" applyBorder="1" applyAlignment="1">
      <alignment vertical="center"/>
    </xf>
    <xf numFmtId="0" fontId="0" fillId="5" borderId="21" xfId="0" applyFill="1" applyBorder="1" applyAlignment="1">
      <alignment horizontal="center" vertical="center"/>
    </xf>
    <xf numFmtId="0" fontId="0" fillId="10" borderId="12" xfId="0" applyFill="1" applyBorder="1"/>
    <xf numFmtId="0" fontId="11" fillId="9" borderId="79" xfId="0" applyFont="1" applyFill="1" applyBorder="1" applyAlignment="1">
      <alignment horizontal="center" vertical="center" wrapText="1"/>
    </xf>
    <xf numFmtId="0" fontId="0" fillId="10" borderId="80" xfId="0" applyFill="1" applyBorder="1"/>
    <xf numFmtId="0" fontId="0" fillId="10" borderId="81" xfId="0" applyFill="1" applyBorder="1"/>
    <xf numFmtId="0" fontId="0" fillId="0" borderId="82" xfId="0" applyBorder="1"/>
    <xf numFmtId="0" fontId="0" fillId="0" borderId="83" xfId="0" applyBorder="1" applyAlignment="1">
      <alignment horizontal="center" vertical="center"/>
    </xf>
    <xf numFmtId="0" fontId="0" fillId="2" borderId="84" xfId="0" applyFill="1" applyBorder="1" applyAlignment="1">
      <alignment horizontal="center" vertical="center"/>
    </xf>
    <xf numFmtId="0" fontId="0" fillId="10" borderId="79" xfId="0" applyFill="1" applyBorder="1"/>
    <xf numFmtId="0" fontId="0" fillId="0" borderId="84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 textRotation="90"/>
    </xf>
    <xf numFmtId="0" fontId="13" fillId="0" borderId="30" xfId="0" applyFont="1" applyBorder="1" applyAlignment="1">
      <alignment vertical="center" textRotation="90"/>
    </xf>
    <xf numFmtId="0" fontId="0" fillId="5" borderId="8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42" xfId="0" applyFill="1" applyBorder="1" applyAlignment="1">
      <alignment horizontal="center" vertical="center"/>
    </xf>
    <xf numFmtId="0" fontId="0" fillId="5" borderId="74" xfId="0" applyFill="1" applyBorder="1" applyAlignment="1">
      <alignment horizontal="center" vertical="center"/>
    </xf>
    <xf numFmtId="0" fontId="0" fillId="0" borderId="30" xfId="0" applyBorder="1"/>
    <xf numFmtId="1" fontId="0" fillId="0" borderId="17" xfId="0" applyNumberFormat="1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30" xfId="0" applyBorder="1" applyAlignment="1"/>
    <xf numFmtId="0" fontId="0" fillId="0" borderId="76" xfId="0" applyBorder="1"/>
    <xf numFmtId="1" fontId="0" fillId="0" borderId="45" xfId="0" applyNumberFormat="1" applyBorder="1" applyAlignment="1">
      <alignment horizontal="center" vertical="center"/>
    </xf>
    <xf numFmtId="1" fontId="0" fillId="0" borderId="44" xfId="0" applyNumberForma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16" borderId="1" xfId="0" applyFont="1" applyFill="1" applyBorder="1" applyAlignment="1">
      <alignment horizontal="left"/>
    </xf>
    <xf numFmtId="0" fontId="0" fillId="16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</cellXfs>
  <cellStyles count="6">
    <cellStyle name="Normal" xfId="0" builtinId="0"/>
    <cellStyle name="Normal 14" xfId="1" xr:uid="{C7F92488-E612-4285-A8C4-9C9485BE9C9D}"/>
    <cellStyle name="Normal 2" xfId="3" xr:uid="{8C68F592-67C4-49C4-A4E4-761B18DF40CD}"/>
    <cellStyle name="Normal_Somente JUNHO e JULHO 2002_PLANOS 2003" xfId="5" xr:uid="{C1F7C876-0B27-4825-A001-2C2D4BD2086D}"/>
    <cellStyle name="Separador de milhares [0]_051015_P-231 YMCDA鋳造加工" xfId="2" xr:uid="{631A5BC9-1872-4D31-9177-722EABBE2384}"/>
    <cellStyle name="Vírgula 3" xfId="4" xr:uid="{A680EB4F-8104-4FF0-8F41-D61DC65F4E1F}"/>
  </cellStyles>
  <dxfs count="151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ont>
        <color rgb="FFFF0000"/>
      </font>
    </dxf>
    <dxf>
      <fill>
        <patternFill>
          <bgColor indexed="13"/>
        </patternFill>
      </fill>
    </dxf>
    <dxf>
      <font>
        <color rgb="FFFF0000"/>
      </font>
    </dxf>
    <dxf>
      <fill>
        <patternFill>
          <bgColor indexed="13"/>
        </patternFill>
      </fill>
    </dxf>
    <dxf>
      <font>
        <color rgb="FFFF0000"/>
      </font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ont>
        <color rgb="FFFF0000"/>
      </font>
    </dxf>
    <dxf>
      <fill>
        <patternFill>
          <bgColor indexed="13"/>
        </patternFill>
      </fill>
    </dxf>
    <dxf>
      <font>
        <color rgb="FFFF0000"/>
      </font>
    </dxf>
    <dxf>
      <font>
        <color rgb="FFFF0000"/>
      </font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ont>
        <color rgb="FFFF0000"/>
      </font>
    </dxf>
    <dxf>
      <fill>
        <patternFill>
          <bgColor indexed="13"/>
        </patternFill>
      </fill>
    </dxf>
    <dxf>
      <font>
        <color rgb="FFFF0000"/>
      </font>
    </dxf>
    <dxf>
      <fill>
        <patternFill>
          <bgColor indexed="13"/>
        </patternFill>
      </fill>
    </dxf>
    <dxf>
      <font>
        <color rgb="FFFF0000"/>
      </font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ont>
        <color rgb="FFFF0000"/>
      </font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ont>
        <color rgb="FFFF0000"/>
      </font>
    </dxf>
    <dxf>
      <fill>
        <patternFill>
          <bgColor indexed="13"/>
        </patternFill>
      </fill>
    </dxf>
    <dxf>
      <font>
        <color rgb="FFFF0000"/>
      </font>
    </dxf>
    <dxf>
      <fill>
        <patternFill>
          <bgColor indexed="13"/>
        </patternFill>
      </fill>
    </dxf>
    <dxf>
      <font>
        <color rgb="FFFF0000"/>
      </font>
    </dxf>
    <dxf>
      <font>
        <color rgb="FFFF0000"/>
      </font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ont>
        <color rgb="FFFF0000"/>
      </font>
    </dxf>
    <dxf>
      <fill>
        <patternFill>
          <bgColor indexed="13"/>
        </patternFill>
      </fill>
    </dxf>
    <dxf>
      <font>
        <color rgb="FFFF0000"/>
      </font>
    </dxf>
    <dxf>
      <fill>
        <patternFill>
          <bgColor indexed="13"/>
        </patternFill>
      </fill>
    </dxf>
    <dxf>
      <font>
        <color rgb="FFFF0000"/>
      </font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ont>
        <color rgb="FFFF0000"/>
      </font>
    </dxf>
    <dxf>
      <fill>
        <patternFill>
          <bgColor indexed="13"/>
        </patternFill>
      </fill>
    </dxf>
    <dxf>
      <font>
        <color rgb="FFFF0000"/>
      </font>
    </dxf>
    <dxf>
      <fill>
        <patternFill>
          <bgColor indexed="13"/>
        </patternFill>
      </fill>
    </dxf>
    <dxf>
      <font>
        <color rgb="FFFF0000"/>
      </font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ont>
        <color rgb="FFFF0000"/>
      </font>
    </dxf>
    <dxf>
      <font>
        <color rgb="FFFF0000"/>
      </font>
    </dxf>
    <dxf>
      <fill>
        <patternFill>
          <bgColor indexed="13"/>
        </patternFill>
      </fill>
    </dxf>
    <dxf>
      <font>
        <color rgb="FFFF0000"/>
      </font>
    </dxf>
    <dxf>
      <fill>
        <patternFill>
          <bgColor indexed="13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indexed="13"/>
        </patternFill>
      </fill>
    </dxf>
    <dxf>
      <font>
        <color rgb="FFFF0000"/>
      </font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ont>
        <color rgb="FFFF0000"/>
      </font>
    </dxf>
    <dxf>
      <fill>
        <patternFill>
          <bgColor indexed="13"/>
        </patternFill>
      </fill>
    </dxf>
    <dxf>
      <font>
        <color rgb="FFFF0000"/>
      </font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ont>
        <color rgb="FFFF0000"/>
      </font>
    </dxf>
    <dxf>
      <font>
        <color rgb="FFFF0000"/>
      </font>
    </dxf>
    <dxf>
      <fill>
        <patternFill>
          <bgColor indexed="13"/>
        </patternFill>
      </fill>
    </dxf>
    <dxf>
      <font>
        <color rgb="FFFF0000"/>
      </font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rgb="FFFF6600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ont>
        <color rgb="FFFF0000"/>
      </font>
    </dxf>
    <dxf>
      <font>
        <color rgb="FFFF0000"/>
      </font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ont>
        <color rgb="FFFF0000"/>
      </font>
    </dxf>
    <dxf>
      <fill>
        <patternFill>
          <bgColor indexed="13"/>
        </patternFill>
      </fill>
    </dxf>
    <dxf>
      <font>
        <color rgb="FFFF0000"/>
      </font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ont>
        <color rgb="FFFF0000"/>
      </font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28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eetMetadata" Target="metadata.xml"/><Relationship Id="rId27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kern="1200" spc="0" baseline="0">
                <a:solidFill>
                  <a:schemeClr val="tx1"/>
                </a:solidFill>
              </a:rPr>
              <a:t>PRODUÇÃO MOTOR DE POPA TOTAL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'P-465 2025'!$G$194</c:f>
              <c:strCache>
                <c:ptCount val="1"/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'P-465 2025'!$H$193:$S$193</c:f>
              <c:numCache>
                <c:formatCode>#,##0_);[Red]\(#,##0\)</c:formatCode>
                <c:ptCount val="12"/>
                <c:pt idx="0">
                  <c:v>241.02057462174085</c:v>
                </c:pt>
                <c:pt idx="1">
                  <c:v>260.7810495626822</c:v>
                </c:pt>
                <c:pt idx="2">
                  <c:v>261.27249089963595</c:v>
                </c:pt>
                <c:pt idx="3">
                  <c:v>257.84844392248971</c:v>
                </c:pt>
                <c:pt idx="4">
                  <c:v>248.39339257482419</c:v>
                </c:pt>
                <c:pt idx="5">
                  <c:v>269.50567332219191</c:v>
                </c:pt>
                <c:pt idx="6">
                  <c:v>257.47855917667238</c:v>
                </c:pt>
                <c:pt idx="7">
                  <c:v>229.61947336858748</c:v>
                </c:pt>
                <c:pt idx="8">
                  <c:v>231.749714720426</c:v>
                </c:pt>
                <c:pt idx="9">
                  <c:v>234.87452037747587</c:v>
                </c:pt>
                <c:pt idx="10">
                  <c:v>247.40455545489843</c:v>
                </c:pt>
                <c:pt idx="11">
                  <c:v>238.72955335197898</c:v>
                </c:pt>
              </c:numCache>
            </c:numRef>
          </c:cat>
          <c:val>
            <c:numRef>
              <c:f>'P-465 2025'!$H$194:$S$194</c:f>
              <c:numCache>
                <c:formatCode>#,##0_);[Red]\(#,##0\)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1254-46E9-B9A2-CB6B20040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8555568"/>
        <c:axId val="1518567088"/>
      </c:barChart>
      <c:lineChart>
        <c:grouping val="stacked"/>
        <c:varyColors val="0"/>
        <c:ser>
          <c:idx val="1"/>
          <c:order val="1"/>
          <c:tx>
            <c:strRef>
              <c:f>'P-465 2025'!$G$196</c:f>
              <c:strCache>
                <c:ptCount val="1"/>
                <c:pt idx="0">
                  <c:v>TOTAL 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'P-465 2025'!$H$193:$S$193</c:f>
              <c:numCache>
                <c:formatCode>#,##0_);[Red]\(#,##0\)</c:formatCode>
                <c:ptCount val="12"/>
                <c:pt idx="0">
                  <c:v>241.02057462174085</c:v>
                </c:pt>
                <c:pt idx="1">
                  <c:v>260.7810495626822</c:v>
                </c:pt>
                <c:pt idx="2">
                  <c:v>261.27249089963595</c:v>
                </c:pt>
                <c:pt idx="3">
                  <c:v>257.84844392248971</c:v>
                </c:pt>
                <c:pt idx="4">
                  <c:v>248.39339257482419</c:v>
                </c:pt>
                <c:pt idx="5">
                  <c:v>269.50567332219191</c:v>
                </c:pt>
                <c:pt idx="6">
                  <c:v>257.47855917667238</c:v>
                </c:pt>
                <c:pt idx="7">
                  <c:v>229.61947336858748</c:v>
                </c:pt>
                <c:pt idx="8">
                  <c:v>231.749714720426</c:v>
                </c:pt>
                <c:pt idx="9">
                  <c:v>234.87452037747587</c:v>
                </c:pt>
                <c:pt idx="10">
                  <c:v>247.40455545489843</c:v>
                </c:pt>
                <c:pt idx="11">
                  <c:v>238.72955335197898</c:v>
                </c:pt>
              </c:numCache>
            </c:numRef>
          </c:cat>
          <c:val>
            <c:numRef>
              <c:f>'P-465 2025'!$H$196:$S$196</c:f>
              <c:numCache>
                <c:formatCode>[$-409]mmm\-yy;@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54-46E9-B9A2-CB6B20040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617456"/>
        <c:axId val="1192627536"/>
      </c:lineChart>
      <c:catAx>
        <c:axId val="1518555568"/>
        <c:scaling>
          <c:orientation val="minMax"/>
        </c:scaling>
        <c:delete val="0"/>
        <c:axPos val="b"/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8567088"/>
        <c:crosses val="autoZero"/>
        <c:auto val="1"/>
        <c:lblAlgn val="ctr"/>
        <c:lblOffset val="100"/>
        <c:noMultiLvlLbl val="0"/>
      </c:catAx>
      <c:valAx>
        <c:axId val="151856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8555568"/>
        <c:crosses val="autoZero"/>
        <c:crossBetween val="between"/>
      </c:valAx>
      <c:valAx>
        <c:axId val="1192627536"/>
        <c:scaling>
          <c:orientation val="minMax"/>
        </c:scaling>
        <c:delete val="0"/>
        <c:axPos val="r"/>
        <c:numFmt formatCode="[$-409]mmm\-yy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2617456"/>
        <c:crosses val="max"/>
        <c:crossBetween val="between"/>
      </c:valAx>
      <c:catAx>
        <c:axId val="1192617456"/>
        <c:scaling>
          <c:orientation val="minMax"/>
        </c:scaling>
        <c:delete val="1"/>
        <c:axPos val="b"/>
        <c:numFmt formatCode="#,##0_);[Red]\(#,##0\)" sourceLinked="1"/>
        <c:majorTickMark val="out"/>
        <c:minorTickMark val="none"/>
        <c:tickLblPos val="nextTo"/>
        <c:crossAx val="1192627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kern="1200" spc="0" baseline="0">
                <a:solidFill>
                  <a:schemeClr val="tx1"/>
                </a:solidFill>
              </a:rPr>
              <a:t>Motor de popa A (15~40 HP)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'P-465 2025'!$G$199</c:f>
              <c:strCache>
                <c:ptCount val="1"/>
                <c:pt idx="0">
                  <c:v>QTY / DIA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'P-465 2025'!$H$198:$S$198</c:f>
              <c:numCache>
                <c:formatCode>#,##0.00_);[Red]\(#,##0.00\)</c:formatCode>
                <c:ptCount val="12"/>
                <c:pt idx="0">
                  <c:v>18.62719298245614</c:v>
                </c:pt>
                <c:pt idx="1">
                  <c:v>19.62719298245614</c:v>
                </c:pt>
                <c:pt idx="2">
                  <c:v>17.62719298245614</c:v>
                </c:pt>
                <c:pt idx="3">
                  <c:v>19.62719298245614</c:v>
                </c:pt>
                <c:pt idx="4">
                  <c:v>20.561403508771932</c:v>
                </c:pt>
                <c:pt idx="5">
                  <c:v>12.758771929824562</c:v>
                </c:pt>
                <c:pt idx="6">
                  <c:v>19.969298245614034</c:v>
                </c:pt>
                <c:pt idx="7">
                  <c:v>20.561403508771932</c:v>
                </c:pt>
                <c:pt idx="8">
                  <c:v>20.692982456140349</c:v>
                </c:pt>
                <c:pt idx="9">
                  <c:v>21.692982456140349</c:v>
                </c:pt>
                <c:pt idx="10">
                  <c:v>17.035087719298247</c:v>
                </c:pt>
                <c:pt idx="11">
                  <c:v>13.495614035087719</c:v>
                </c:pt>
              </c:numCache>
            </c:numRef>
          </c:cat>
          <c:val>
            <c:numRef>
              <c:f>'P-465 2025'!$H$199:$S$199</c:f>
              <c:numCache>
                <c:formatCode>#,##0_);[Red]\(#,##0\)</c:formatCode>
                <c:ptCount val="12"/>
                <c:pt idx="0">
                  <c:v>57.979750412055566</c:v>
                </c:pt>
                <c:pt idx="1">
                  <c:v>58.08268156424581</c:v>
                </c:pt>
                <c:pt idx="2">
                  <c:v>58.432445882060215</c:v>
                </c:pt>
                <c:pt idx="3">
                  <c:v>68.119776536312855</c:v>
                </c:pt>
                <c:pt idx="4">
                  <c:v>64.441126279863482</c:v>
                </c:pt>
                <c:pt idx="5">
                  <c:v>59.17497421794431</c:v>
                </c:pt>
                <c:pt idx="6">
                  <c:v>58.339556336481444</c:v>
                </c:pt>
                <c:pt idx="7">
                  <c:v>62.009385665529003</c:v>
                </c:pt>
                <c:pt idx="8">
                  <c:v>62.581602373887243</c:v>
                </c:pt>
                <c:pt idx="9">
                  <c:v>63.615042458552374</c:v>
                </c:pt>
                <c:pt idx="10">
                  <c:v>64.866117404737381</c:v>
                </c:pt>
                <c:pt idx="11">
                  <c:v>61.130971725706857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7A-4147-8296-83C59D749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8570448"/>
        <c:axId val="1518568528"/>
      </c:barChart>
      <c:lineChart>
        <c:grouping val="stacked"/>
        <c:varyColors val="0"/>
        <c:ser>
          <c:idx val="1"/>
          <c:order val="1"/>
          <c:tx>
            <c:strRef>
              <c:f>'P-465 2025'!$G$201</c:f>
              <c:strCache>
                <c:ptCount val="1"/>
                <c:pt idx="0">
                  <c:v>MP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'P-465 2025'!$H$198:$S$198</c:f>
              <c:numCache>
                <c:formatCode>#,##0.00_);[Red]\(#,##0.00\)</c:formatCode>
                <c:ptCount val="12"/>
                <c:pt idx="0">
                  <c:v>18.62719298245614</c:v>
                </c:pt>
                <c:pt idx="1">
                  <c:v>19.62719298245614</c:v>
                </c:pt>
                <c:pt idx="2">
                  <c:v>17.62719298245614</c:v>
                </c:pt>
                <c:pt idx="3">
                  <c:v>19.62719298245614</c:v>
                </c:pt>
                <c:pt idx="4">
                  <c:v>20.561403508771932</c:v>
                </c:pt>
                <c:pt idx="5">
                  <c:v>12.758771929824562</c:v>
                </c:pt>
                <c:pt idx="6">
                  <c:v>19.969298245614034</c:v>
                </c:pt>
                <c:pt idx="7">
                  <c:v>20.561403508771932</c:v>
                </c:pt>
                <c:pt idx="8">
                  <c:v>20.692982456140349</c:v>
                </c:pt>
                <c:pt idx="9">
                  <c:v>21.692982456140349</c:v>
                </c:pt>
                <c:pt idx="10">
                  <c:v>17.035087719298247</c:v>
                </c:pt>
                <c:pt idx="11">
                  <c:v>13.495614035087719</c:v>
                </c:pt>
              </c:numCache>
            </c:numRef>
          </c:cat>
          <c:val>
            <c:numRef>
              <c:f>'P-465 2025'!$H$201:$S$201</c:f>
              <c:numCache>
                <c:formatCode>[$-409]mmm\-yy;@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7A-4147-8296-83C59D749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768192"/>
        <c:axId val="1390755712"/>
      </c:lineChart>
      <c:catAx>
        <c:axId val="1518570448"/>
        <c:scaling>
          <c:orientation val="minMax"/>
        </c:scaling>
        <c:delete val="0"/>
        <c:axPos val="b"/>
        <c:numFmt formatCode="#,##0.00_);[Red]\(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8568528"/>
        <c:crosses val="autoZero"/>
        <c:auto val="1"/>
        <c:lblAlgn val="ctr"/>
        <c:lblOffset val="100"/>
        <c:noMultiLvlLbl val="0"/>
      </c:catAx>
      <c:valAx>
        <c:axId val="15185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8570448"/>
        <c:crosses val="autoZero"/>
        <c:crossBetween val="between"/>
      </c:valAx>
      <c:valAx>
        <c:axId val="1390755712"/>
        <c:scaling>
          <c:orientation val="minMax"/>
        </c:scaling>
        <c:delete val="0"/>
        <c:axPos val="r"/>
        <c:numFmt formatCode="[$-409]mmm\-yy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0768192"/>
        <c:crosses val="max"/>
        <c:crossBetween val="between"/>
      </c:valAx>
      <c:catAx>
        <c:axId val="1390768192"/>
        <c:scaling>
          <c:orientation val="minMax"/>
        </c:scaling>
        <c:delete val="1"/>
        <c:axPos val="b"/>
        <c:numFmt formatCode="#,##0.00_);[Red]\(#,##0.00\)" sourceLinked="1"/>
        <c:majorTickMark val="out"/>
        <c:minorTickMark val="none"/>
        <c:tickLblPos val="nextTo"/>
        <c:crossAx val="1390755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kern="1200" spc="0" baseline="0">
                <a:solidFill>
                  <a:schemeClr val="tx1"/>
                </a:solidFill>
              </a:rPr>
              <a:t>Motor de popa C (40~90 HP)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'P-465 2025'!$G$204</c:f>
              <c:strCache>
                <c:ptCount val="1"/>
                <c:pt idx="0">
                  <c:v>QTY / DIA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'P-465 2025'!$H$203:$S$203</c:f>
              <c:numCache>
                <c:formatCode>#,##0.00_);[Red]\(#,##0.00\)</c:formatCode>
                <c:ptCount val="12"/>
                <c:pt idx="0">
                  <c:v>18.62719298245614</c:v>
                </c:pt>
                <c:pt idx="1">
                  <c:v>19.62719298245614</c:v>
                </c:pt>
                <c:pt idx="2">
                  <c:v>17.62719298245614</c:v>
                </c:pt>
                <c:pt idx="3">
                  <c:v>19.62719298245614</c:v>
                </c:pt>
                <c:pt idx="4">
                  <c:v>20.561403508771932</c:v>
                </c:pt>
                <c:pt idx="5">
                  <c:v>12.758771929824562</c:v>
                </c:pt>
                <c:pt idx="6">
                  <c:v>19.969298245614034</c:v>
                </c:pt>
                <c:pt idx="7">
                  <c:v>20.561403508771932</c:v>
                </c:pt>
                <c:pt idx="8">
                  <c:v>20.692982456140349</c:v>
                </c:pt>
                <c:pt idx="9">
                  <c:v>21.692982456140349</c:v>
                </c:pt>
                <c:pt idx="10">
                  <c:v>17.035087719298247</c:v>
                </c:pt>
                <c:pt idx="11">
                  <c:v>13.495614035087719</c:v>
                </c:pt>
              </c:numCache>
            </c:numRef>
          </c:cat>
          <c:val>
            <c:numRef>
              <c:f>'P-465 2025'!$H$204:$S$204</c:f>
              <c:numCache>
                <c:formatCode>#,##0_);[Red]\(#,##0\)</c:formatCode>
                <c:ptCount val="12"/>
                <c:pt idx="0">
                  <c:v>48.316458676712976</c:v>
                </c:pt>
                <c:pt idx="1">
                  <c:v>48.402234636871505</c:v>
                </c:pt>
                <c:pt idx="2">
                  <c:v>48.220950485195324</c:v>
                </c:pt>
                <c:pt idx="3">
                  <c:v>57.318435754189942</c:v>
                </c:pt>
                <c:pt idx="4">
                  <c:v>54.714163822525592</c:v>
                </c:pt>
                <c:pt idx="5">
                  <c:v>48.985905809556549</c:v>
                </c:pt>
                <c:pt idx="6">
                  <c:v>48.824950582033829</c:v>
                </c:pt>
                <c:pt idx="7">
                  <c:v>52.282423208191119</c:v>
                </c:pt>
                <c:pt idx="8">
                  <c:v>51.949978804578215</c:v>
                </c:pt>
                <c:pt idx="9">
                  <c:v>53.012535382126977</c:v>
                </c:pt>
                <c:pt idx="10">
                  <c:v>54.299691040164774</c:v>
                </c:pt>
                <c:pt idx="11">
                  <c:v>50.016249593760158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2-46E1-AF6C-742F7A1FC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786432"/>
        <c:axId val="1390792672"/>
      </c:barChart>
      <c:lineChart>
        <c:grouping val="stacked"/>
        <c:varyColors val="0"/>
        <c:ser>
          <c:idx val="1"/>
          <c:order val="1"/>
          <c:tx>
            <c:strRef>
              <c:f>'P-465 2025'!$G$206</c:f>
              <c:strCache>
                <c:ptCount val="1"/>
                <c:pt idx="0">
                  <c:v>MP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'P-465 2025'!$H$203:$S$203</c:f>
              <c:numCache>
                <c:formatCode>#,##0.00_);[Red]\(#,##0.00\)</c:formatCode>
                <c:ptCount val="12"/>
                <c:pt idx="0">
                  <c:v>18.62719298245614</c:v>
                </c:pt>
                <c:pt idx="1">
                  <c:v>19.62719298245614</c:v>
                </c:pt>
                <c:pt idx="2">
                  <c:v>17.62719298245614</c:v>
                </c:pt>
                <c:pt idx="3">
                  <c:v>19.62719298245614</c:v>
                </c:pt>
                <c:pt idx="4">
                  <c:v>20.561403508771932</c:v>
                </c:pt>
                <c:pt idx="5">
                  <c:v>12.758771929824562</c:v>
                </c:pt>
                <c:pt idx="6">
                  <c:v>19.969298245614034</c:v>
                </c:pt>
                <c:pt idx="7">
                  <c:v>20.561403508771932</c:v>
                </c:pt>
                <c:pt idx="8">
                  <c:v>20.692982456140349</c:v>
                </c:pt>
                <c:pt idx="9">
                  <c:v>21.692982456140349</c:v>
                </c:pt>
                <c:pt idx="10">
                  <c:v>17.035087719298247</c:v>
                </c:pt>
                <c:pt idx="11">
                  <c:v>13.495614035087719</c:v>
                </c:pt>
              </c:numCache>
            </c:numRef>
          </c:cat>
          <c:val>
            <c:numRef>
              <c:f>'P-465 2025'!$H$206:$S$206</c:f>
              <c:numCache>
                <c:formatCode>[$-409]mmm\-yy;@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72-46E1-AF6C-742F7A1FC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798912"/>
        <c:axId val="1390790272"/>
      </c:lineChart>
      <c:catAx>
        <c:axId val="1390786432"/>
        <c:scaling>
          <c:orientation val="minMax"/>
        </c:scaling>
        <c:delete val="0"/>
        <c:axPos val="b"/>
        <c:numFmt formatCode="#,##0.00_);[Red]\(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0792672"/>
        <c:crosses val="autoZero"/>
        <c:auto val="1"/>
        <c:lblAlgn val="ctr"/>
        <c:lblOffset val="100"/>
        <c:noMultiLvlLbl val="0"/>
      </c:catAx>
      <c:valAx>
        <c:axId val="13907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0786432"/>
        <c:crosses val="autoZero"/>
        <c:crossBetween val="between"/>
      </c:valAx>
      <c:valAx>
        <c:axId val="1390790272"/>
        <c:scaling>
          <c:orientation val="minMax"/>
        </c:scaling>
        <c:delete val="0"/>
        <c:axPos val="r"/>
        <c:numFmt formatCode="[$-409]mmm\-yy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0798912"/>
        <c:crosses val="max"/>
        <c:crossBetween val="between"/>
      </c:valAx>
      <c:catAx>
        <c:axId val="1390798912"/>
        <c:scaling>
          <c:orientation val="minMax"/>
        </c:scaling>
        <c:delete val="1"/>
        <c:axPos val="b"/>
        <c:numFmt formatCode="#,##0.00_);[Red]\(#,##0.00\)" sourceLinked="1"/>
        <c:majorTickMark val="out"/>
        <c:minorTickMark val="none"/>
        <c:tickLblPos val="nextTo"/>
        <c:crossAx val="1390790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kern="1200" spc="0" baseline="0">
                <a:solidFill>
                  <a:schemeClr val="tx1"/>
                </a:solidFill>
              </a:rPr>
              <a:t>PRODUÇÃO MOTOR DE POPA TOTAL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'[2]P-465 2025'!$G$197</c:f>
              <c:strCache>
                <c:ptCount val="1"/>
                <c:pt idx="0">
                  <c:v>QTY / MÊS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'[2]P-465 2025'!$H$196:$S$196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'[2]P-465 2025'!$H$197:$S$197</c:f>
              <c:numCache>
                <c:formatCode>General</c:formatCode>
                <c:ptCount val="12"/>
                <c:pt idx="0">
                  <c:v>1080</c:v>
                </c:pt>
                <c:pt idx="1">
                  <c:v>1140</c:v>
                </c:pt>
                <c:pt idx="2">
                  <c:v>1030</c:v>
                </c:pt>
                <c:pt idx="3">
                  <c:v>1337</c:v>
                </c:pt>
                <c:pt idx="4">
                  <c:v>1325</c:v>
                </c:pt>
                <c:pt idx="5">
                  <c:v>755</c:v>
                </c:pt>
                <c:pt idx="6">
                  <c:v>1165</c:v>
                </c:pt>
                <c:pt idx="7">
                  <c:v>1275</c:v>
                </c:pt>
                <c:pt idx="8">
                  <c:v>1295</c:v>
                </c:pt>
                <c:pt idx="9">
                  <c:v>1380</c:v>
                </c:pt>
                <c:pt idx="10">
                  <c:v>1105</c:v>
                </c:pt>
                <c:pt idx="11">
                  <c:v>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4-43AA-BBD4-D1127F3EA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8555568"/>
        <c:axId val="1518567088"/>
      </c:barChart>
      <c:lineChart>
        <c:grouping val="stacked"/>
        <c:varyColors val="0"/>
        <c:ser>
          <c:idx val="1"/>
          <c:order val="1"/>
          <c:tx>
            <c:strRef>
              <c:f>'[2]P-465 2025'!$G$199</c:f>
              <c:strCache>
                <c:ptCount val="1"/>
                <c:pt idx="0">
                  <c:v>QTY / 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'[2]P-465 2025'!$H$196:$S$196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'[2]P-465 2025'!$H$199:$S$199</c:f>
              <c:numCache>
                <c:formatCode>General</c:formatCode>
                <c:ptCount val="12"/>
                <c:pt idx="0">
                  <c:v>57.979750412055566</c:v>
                </c:pt>
                <c:pt idx="1">
                  <c:v>58.08268156424581</c:v>
                </c:pt>
                <c:pt idx="2">
                  <c:v>58.432445882060215</c:v>
                </c:pt>
                <c:pt idx="3">
                  <c:v>68.119776536312855</c:v>
                </c:pt>
                <c:pt idx="4">
                  <c:v>64.441126279863482</c:v>
                </c:pt>
                <c:pt idx="5">
                  <c:v>59.17497421794431</c:v>
                </c:pt>
                <c:pt idx="6">
                  <c:v>58.339556336481444</c:v>
                </c:pt>
                <c:pt idx="7">
                  <c:v>62.009385665529003</c:v>
                </c:pt>
                <c:pt idx="8">
                  <c:v>62.581602373887243</c:v>
                </c:pt>
                <c:pt idx="9">
                  <c:v>63.615042458552374</c:v>
                </c:pt>
                <c:pt idx="10">
                  <c:v>64.866117404737381</c:v>
                </c:pt>
                <c:pt idx="11">
                  <c:v>61.130971725706857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34-43AA-BBD4-D1127F3EA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617456"/>
        <c:axId val="1192627536"/>
      </c:lineChart>
      <c:catAx>
        <c:axId val="151855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567088"/>
        <c:crosses val="autoZero"/>
        <c:auto val="1"/>
        <c:lblAlgn val="ctr"/>
        <c:lblOffset val="100"/>
        <c:noMultiLvlLbl val="0"/>
      </c:catAx>
      <c:valAx>
        <c:axId val="151856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555568"/>
        <c:crosses val="autoZero"/>
        <c:crossBetween val="between"/>
      </c:valAx>
      <c:valAx>
        <c:axId val="1192627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617456"/>
        <c:crosses val="max"/>
        <c:crossBetween val="between"/>
      </c:valAx>
      <c:catAx>
        <c:axId val="1192617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2627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kern="1200" spc="0" baseline="0">
                <a:solidFill>
                  <a:schemeClr val="tx1"/>
                </a:solidFill>
              </a:rPr>
              <a:t>Motor de popa A (15~40 HP)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'[2]P-465 2025'!$G$202</c:f>
              <c:strCache>
                <c:ptCount val="1"/>
                <c:pt idx="0">
                  <c:v>QTY / MÊS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'[2]P-465 2025'!$H$201:$S$201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'[2]P-465 2025'!$H$202:$S$202</c:f>
              <c:numCache>
                <c:formatCode>General</c:formatCode>
                <c:ptCount val="12"/>
                <c:pt idx="0">
                  <c:v>900</c:v>
                </c:pt>
                <c:pt idx="1">
                  <c:v>950</c:v>
                </c:pt>
                <c:pt idx="2">
                  <c:v>850</c:v>
                </c:pt>
                <c:pt idx="3">
                  <c:v>1125</c:v>
                </c:pt>
                <c:pt idx="4">
                  <c:v>1125</c:v>
                </c:pt>
                <c:pt idx="5">
                  <c:v>625</c:v>
                </c:pt>
                <c:pt idx="6">
                  <c:v>975</c:v>
                </c:pt>
                <c:pt idx="7">
                  <c:v>1075</c:v>
                </c:pt>
                <c:pt idx="8">
                  <c:v>1075</c:v>
                </c:pt>
                <c:pt idx="9">
                  <c:v>1150</c:v>
                </c:pt>
                <c:pt idx="10">
                  <c:v>925</c:v>
                </c:pt>
                <c:pt idx="11">
                  <c:v>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A-4126-9768-7A554CA16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8570448"/>
        <c:axId val="1518568528"/>
      </c:barChart>
      <c:lineChart>
        <c:grouping val="stacked"/>
        <c:varyColors val="0"/>
        <c:ser>
          <c:idx val="1"/>
          <c:order val="1"/>
          <c:tx>
            <c:strRef>
              <c:f>'[2]P-465 2025'!$G$204</c:f>
              <c:strCache>
                <c:ptCount val="1"/>
                <c:pt idx="0">
                  <c:v>QTY / 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'[2]P-465 2025'!$H$201:$S$201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'[2]P-465 2025'!$H$204:$S$204</c:f>
              <c:numCache>
                <c:formatCode>General</c:formatCode>
                <c:ptCount val="12"/>
                <c:pt idx="0">
                  <c:v>48.316458676712976</c:v>
                </c:pt>
                <c:pt idx="1">
                  <c:v>48.402234636871505</c:v>
                </c:pt>
                <c:pt idx="2">
                  <c:v>48.220950485195324</c:v>
                </c:pt>
                <c:pt idx="3">
                  <c:v>57.318435754189942</c:v>
                </c:pt>
                <c:pt idx="4">
                  <c:v>54.714163822525592</c:v>
                </c:pt>
                <c:pt idx="5">
                  <c:v>48.985905809556549</c:v>
                </c:pt>
                <c:pt idx="6">
                  <c:v>48.824950582033829</c:v>
                </c:pt>
                <c:pt idx="7">
                  <c:v>52.282423208191119</c:v>
                </c:pt>
                <c:pt idx="8">
                  <c:v>51.949978804578215</c:v>
                </c:pt>
                <c:pt idx="9">
                  <c:v>53.012535382126977</c:v>
                </c:pt>
                <c:pt idx="10">
                  <c:v>54.299691040164774</c:v>
                </c:pt>
                <c:pt idx="11">
                  <c:v>50.016249593760158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A-4126-9768-7A554CA16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768192"/>
        <c:axId val="1390755712"/>
      </c:lineChart>
      <c:catAx>
        <c:axId val="151857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568528"/>
        <c:crosses val="autoZero"/>
        <c:auto val="1"/>
        <c:lblAlgn val="ctr"/>
        <c:lblOffset val="100"/>
        <c:noMultiLvlLbl val="0"/>
      </c:catAx>
      <c:valAx>
        <c:axId val="15185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570448"/>
        <c:crosses val="autoZero"/>
        <c:crossBetween val="between"/>
      </c:valAx>
      <c:valAx>
        <c:axId val="1390755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768192"/>
        <c:crosses val="max"/>
        <c:crossBetween val="between"/>
      </c:valAx>
      <c:catAx>
        <c:axId val="139076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0755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kern="1200" spc="0" baseline="0">
                <a:solidFill>
                  <a:schemeClr val="tx1"/>
                </a:solidFill>
              </a:rPr>
              <a:t>Motor de popa C (40~90 HP)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'[2]P-465 2025'!$G$207</c:f>
              <c:strCache>
                <c:ptCount val="1"/>
                <c:pt idx="0">
                  <c:v>QTY / MÊS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'[2]P-465 2025'!$H$206:$S$206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'[2]P-465 2025'!$H$207:$S$207</c:f>
              <c:numCache>
                <c:formatCode>General</c:formatCode>
                <c:ptCount val="12"/>
                <c:pt idx="0">
                  <c:v>180</c:v>
                </c:pt>
                <c:pt idx="1">
                  <c:v>190</c:v>
                </c:pt>
                <c:pt idx="2">
                  <c:v>180</c:v>
                </c:pt>
                <c:pt idx="3">
                  <c:v>212</c:v>
                </c:pt>
                <c:pt idx="4">
                  <c:v>200</c:v>
                </c:pt>
                <c:pt idx="5">
                  <c:v>130</c:v>
                </c:pt>
                <c:pt idx="6">
                  <c:v>190</c:v>
                </c:pt>
                <c:pt idx="7">
                  <c:v>200</c:v>
                </c:pt>
                <c:pt idx="8">
                  <c:v>220</c:v>
                </c:pt>
                <c:pt idx="9">
                  <c:v>230</c:v>
                </c:pt>
                <c:pt idx="10">
                  <c:v>180</c:v>
                </c:pt>
                <c:pt idx="1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5-4E77-A5D8-2FF2215D0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786432"/>
        <c:axId val="1390792672"/>
      </c:barChart>
      <c:lineChart>
        <c:grouping val="stacked"/>
        <c:varyColors val="0"/>
        <c:ser>
          <c:idx val="1"/>
          <c:order val="1"/>
          <c:tx>
            <c:strRef>
              <c:f>'[2]P-465 2025'!$G$209</c:f>
              <c:strCache>
                <c:ptCount val="1"/>
                <c:pt idx="0">
                  <c:v>QTY / 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'[2]P-465 2025'!$H$206:$S$206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'[2]P-465 2025'!$H$209:$S$209</c:f>
              <c:numCache>
                <c:formatCode>General</c:formatCode>
                <c:ptCount val="12"/>
                <c:pt idx="0">
                  <c:v>9.6632917353425949</c:v>
                </c:pt>
                <c:pt idx="1">
                  <c:v>9.6804469273743017</c:v>
                </c:pt>
                <c:pt idx="2">
                  <c:v>10.211495396864892</c:v>
                </c:pt>
                <c:pt idx="3">
                  <c:v>10.801340782122905</c:v>
                </c:pt>
                <c:pt idx="4">
                  <c:v>9.7269624573378834</c:v>
                </c:pt>
                <c:pt idx="5">
                  <c:v>10.189068408387762</c:v>
                </c:pt>
                <c:pt idx="6">
                  <c:v>9.5146057544476168</c:v>
                </c:pt>
                <c:pt idx="7">
                  <c:v>9.7269624573378834</c:v>
                </c:pt>
                <c:pt idx="8">
                  <c:v>10.63162356930903</c:v>
                </c:pt>
                <c:pt idx="9">
                  <c:v>10.602507076425395</c:v>
                </c:pt>
                <c:pt idx="10">
                  <c:v>10.566426364572605</c:v>
                </c:pt>
                <c:pt idx="11">
                  <c:v>11.114722131946701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5-4E77-A5D8-2FF2215D0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798912"/>
        <c:axId val="1390790272"/>
      </c:lineChart>
      <c:catAx>
        <c:axId val="139078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792672"/>
        <c:crosses val="autoZero"/>
        <c:auto val="1"/>
        <c:lblAlgn val="ctr"/>
        <c:lblOffset val="100"/>
        <c:noMultiLvlLbl val="0"/>
      </c:catAx>
      <c:valAx>
        <c:axId val="13907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786432"/>
        <c:crosses val="autoZero"/>
        <c:crossBetween val="between"/>
      </c:valAx>
      <c:valAx>
        <c:axId val="1390790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798912"/>
        <c:crosses val="max"/>
        <c:crossBetween val="between"/>
      </c:valAx>
      <c:catAx>
        <c:axId val="139079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0790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569818</xdr:colOff>
      <xdr:row>184</xdr:row>
      <xdr:rowOff>217207</xdr:rowOff>
    </xdr:from>
    <xdr:to>
      <xdr:col>26</xdr:col>
      <xdr:colOff>235323</xdr:colOff>
      <xdr:row>194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8EAE6D-65EA-4358-8475-28DAF7377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573927</xdr:colOff>
      <xdr:row>194</xdr:row>
      <xdr:rowOff>68356</xdr:rowOff>
    </xdr:from>
    <xdr:to>
      <xdr:col>26</xdr:col>
      <xdr:colOff>246530</xdr:colOff>
      <xdr:row>203</xdr:row>
      <xdr:rowOff>123265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755E2AC-4156-45C8-8F6D-EE7DE8E16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573927</xdr:colOff>
      <xdr:row>203</xdr:row>
      <xdr:rowOff>180416</xdr:rowOff>
    </xdr:from>
    <xdr:to>
      <xdr:col>26</xdr:col>
      <xdr:colOff>246530</xdr:colOff>
      <xdr:row>212</xdr:row>
      <xdr:rowOff>201707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9AB3810-50E4-4503-B1C8-CA924CA20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569818</xdr:colOff>
      <xdr:row>187</xdr:row>
      <xdr:rowOff>217207</xdr:rowOff>
    </xdr:from>
    <xdr:to>
      <xdr:col>26</xdr:col>
      <xdr:colOff>235323</xdr:colOff>
      <xdr:row>197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5A3476-40FD-44EE-A48D-5B2819D2D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573927</xdr:colOff>
      <xdr:row>197</xdr:row>
      <xdr:rowOff>68356</xdr:rowOff>
    </xdr:from>
    <xdr:to>
      <xdr:col>26</xdr:col>
      <xdr:colOff>246530</xdr:colOff>
      <xdr:row>206</xdr:row>
      <xdr:rowOff>123265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43BCCD6-15A0-4304-B139-0AC7C3217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573927</xdr:colOff>
      <xdr:row>206</xdr:row>
      <xdr:rowOff>180416</xdr:rowOff>
    </xdr:from>
    <xdr:to>
      <xdr:col>26</xdr:col>
      <xdr:colOff>246530</xdr:colOff>
      <xdr:row>215</xdr:row>
      <xdr:rowOff>201707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253FF7B-2B8E-4401-AAB5-B86F288A8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63</xdr:col>
      <xdr:colOff>522987</xdr:colOff>
      <xdr:row>2</xdr:row>
      <xdr:rowOff>103059</xdr:rowOff>
    </xdr:from>
    <xdr:to>
      <xdr:col>69</xdr:col>
      <xdr:colOff>29178</xdr:colOff>
      <xdr:row>34</xdr:row>
      <xdr:rowOff>178567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ADF9EED-112B-DC24-8776-CE018D34D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15683" y="301842"/>
          <a:ext cx="3183669" cy="625433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amaha_ma\PLANO%20DE%20CARGA\CALCULO%20DE%20CARGA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ymap0070\ENGENHARIA%20INDUSTRIAL\03-ARQUIVOS%20TECNICOS\CAPACIDADE%20DE%20PRODUCAO\ESTUDO%20MTP%202025~2027\Carga%20Usinagem\2025\6-P.465\PLANO%20CARGA%202025%20P.%20465_MRP%2009%20-%20MAR.xlsx" TargetMode="External"/><Relationship Id="rId1" Type="http://schemas.openxmlformats.org/officeDocument/2006/relationships/externalLinkPath" Target="file:///\\yamaha_ma\engenharia%20industrial\03-ARQUIVOS%20TECNICOS\CAPACIDADE%20DE%20PRODUCAO\ESTUDO%20MTP%202025~2027\Carga%20Usinagem\2025\6-P.465\PLANO%20CARGA%202025%20P.%20465_MRP%2009%20-%20M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O-PLAN-DIR"/>
      <sheetName val="plano diretoria"/>
      <sheetName val="DADOS"/>
      <sheetName val="GRAFICO"/>
      <sheetName val="dados grafico"/>
      <sheetName val="Eficiência"/>
      <sheetName val="DADOS DE ENTRADA"/>
    </sheetNames>
    <sheetDataSet>
      <sheetData sheetId="0"/>
      <sheetData sheetId="1"/>
      <sheetData sheetId="2"/>
      <sheetData sheetId="3" refreshError="1"/>
      <sheetData sheetId="4"/>
      <sheetData sheetId="5">
        <row r="3">
          <cell r="B3">
            <v>0.72</v>
          </cell>
        </row>
        <row r="4">
          <cell r="B4">
            <v>0.72</v>
          </cell>
        </row>
        <row r="5">
          <cell r="B5">
            <v>0.72</v>
          </cell>
        </row>
        <row r="6">
          <cell r="B6">
            <v>0.72</v>
          </cell>
        </row>
        <row r="7">
          <cell r="B7">
            <v>0.72</v>
          </cell>
        </row>
        <row r="8">
          <cell r="B8">
            <v>0.72</v>
          </cell>
        </row>
        <row r="9">
          <cell r="B9">
            <v>0.72</v>
          </cell>
        </row>
        <row r="10">
          <cell r="B10">
            <v>0.72</v>
          </cell>
        </row>
        <row r="11">
          <cell r="B11">
            <v>0.72</v>
          </cell>
        </row>
        <row r="12">
          <cell r="B12">
            <v>0.72</v>
          </cell>
        </row>
        <row r="13">
          <cell r="B13">
            <v>0.72</v>
          </cell>
        </row>
        <row r="14">
          <cell r="B14">
            <v>0.72</v>
          </cell>
        </row>
        <row r="15">
          <cell r="B15">
            <v>0.72</v>
          </cell>
        </row>
        <row r="16">
          <cell r="B16">
            <v>0.72</v>
          </cell>
        </row>
        <row r="17">
          <cell r="B17">
            <v>0.72</v>
          </cell>
        </row>
        <row r="18">
          <cell r="B18">
            <v>0.72</v>
          </cell>
        </row>
        <row r="19">
          <cell r="B19">
            <v>0.72</v>
          </cell>
        </row>
        <row r="20">
          <cell r="B20">
            <v>0.72</v>
          </cell>
        </row>
        <row r="21">
          <cell r="B21">
            <v>0.72</v>
          </cell>
        </row>
        <row r="22">
          <cell r="B22">
            <v>0.72</v>
          </cell>
        </row>
        <row r="23">
          <cell r="B23">
            <v>0.72</v>
          </cell>
        </row>
        <row r="24">
          <cell r="B24">
            <v>0.72</v>
          </cell>
        </row>
        <row r="25">
          <cell r="B25">
            <v>0.72</v>
          </cell>
        </row>
        <row r="26">
          <cell r="B26">
            <v>0.72</v>
          </cell>
        </row>
        <row r="27">
          <cell r="B27">
            <v>0.72</v>
          </cell>
        </row>
        <row r="28">
          <cell r="B28">
            <v>0.72</v>
          </cell>
        </row>
        <row r="29">
          <cell r="B29">
            <v>0.72</v>
          </cell>
        </row>
        <row r="30">
          <cell r="B30">
            <v>0.72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-465 2025"/>
      <sheetName val="P-464.5 2025"/>
      <sheetName val="P-445.5 2024"/>
      <sheetName val="Comparativo P-446 X P-445.5"/>
      <sheetName val="P-436.5 2023"/>
      <sheetName val="DIFFP-465 X  P-464.5"/>
      <sheetName val="CONSENSO"/>
      <sheetName val="Alterações no carga"/>
    </sheetNames>
    <sheetDataSet>
      <sheetData sheetId="0">
        <row r="196">
          <cell r="H196" t="str">
            <v>JAN</v>
          </cell>
          <cell r="I196" t="str">
            <v>FEV</v>
          </cell>
          <cell r="J196" t="str">
            <v>MAR</v>
          </cell>
          <cell r="K196" t="str">
            <v>ABR</v>
          </cell>
          <cell r="L196" t="str">
            <v>MAI</v>
          </cell>
          <cell r="M196" t="str">
            <v>JUN</v>
          </cell>
          <cell r="N196" t="str">
            <v>JUL</v>
          </cell>
          <cell r="O196" t="str">
            <v>AGO</v>
          </cell>
          <cell r="P196" t="str">
            <v>SET</v>
          </cell>
          <cell r="Q196" t="str">
            <v>OUT</v>
          </cell>
          <cell r="R196" t="str">
            <v>NOV</v>
          </cell>
          <cell r="S196" t="str">
            <v>DEZ</v>
          </cell>
        </row>
        <row r="197">
          <cell r="G197" t="str">
            <v>QTY / MÊS</v>
          </cell>
          <cell r="H197">
            <v>1080</v>
          </cell>
          <cell r="I197">
            <v>1140</v>
          </cell>
          <cell r="J197">
            <v>1030</v>
          </cell>
          <cell r="K197">
            <v>1337</v>
          </cell>
          <cell r="L197">
            <v>1325</v>
          </cell>
          <cell r="M197">
            <v>755</v>
          </cell>
          <cell r="N197">
            <v>1165</v>
          </cell>
          <cell r="O197">
            <v>1275</v>
          </cell>
          <cell r="P197">
            <v>1295</v>
          </cell>
          <cell r="Q197">
            <v>1380</v>
          </cell>
          <cell r="R197">
            <v>1105</v>
          </cell>
          <cell r="S197">
            <v>825</v>
          </cell>
        </row>
        <row r="199">
          <cell r="G199" t="str">
            <v>QTY / DIA</v>
          </cell>
          <cell r="H199">
            <v>57.979750412055566</v>
          </cell>
          <cell r="I199">
            <v>58.08268156424581</v>
          </cell>
          <cell r="J199">
            <v>58.432445882060215</v>
          </cell>
          <cell r="K199">
            <v>68.119776536312855</v>
          </cell>
          <cell r="L199">
            <v>64.441126279863482</v>
          </cell>
          <cell r="M199">
            <v>59.17497421794431</v>
          </cell>
          <cell r="N199">
            <v>58.339556336481444</v>
          </cell>
          <cell r="O199">
            <v>62.009385665529003</v>
          </cell>
          <cell r="P199">
            <v>62.581602373887243</v>
          </cell>
          <cell r="Q199">
            <v>63.615042458552374</v>
          </cell>
          <cell r="R199">
            <v>64.866117404737381</v>
          </cell>
          <cell r="S199">
            <v>61.130971725706857</v>
          </cell>
        </row>
        <row r="201">
          <cell r="H201" t="str">
            <v>JAN</v>
          </cell>
          <cell r="I201" t="str">
            <v>FEV</v>
          </cell>
          <cell r="J201" t="str">
            <v>MAR</v>
          </cell>
          <cell r="K201" t="str">
            <v>ABR</v>
          </cell>
          <cell r="L201" t="str">
            <v>MAI</v>
          </cell>
          <cell r="M201" t="str">
            <v>JUN</v>
          </cell>
          <cell r="N201" t="str">
            <v>JUL</v>
          </cell>
          <cell r="O201" t="str">
            <v>AGO</v>
          </cell>
          <cell r="P201" t="str">
            <v>SET</v>
          </cell>
          <cell r="Q201" t="str">
            <v>OUT</v>
          </cell>
          <cell r="R201" t="str">
            <v>NOV</v>
          </cell>
          <cell r="S201" t="str">
            <v>DEZ</v>
          </cell>
        </row>
        <row r="202">
          <cell r="G202" t="str">
            <v>QTY / MÊS</v>
          </cell>
          <cell r="H202">
            <v>900</v>
          </cell>
          <cell r="I202">
            <v>950</v>
          </cell>
          <cell r="J202">
            <v>850</v>
          </cell>
          <cell r="K202">
            <v>1125</v>
          </cell>
          <cell r="L202">
            <v>1125</v>
          </cell>
          <cell r="M202">
            <v>625</v>
          </cell>
          <cell r="N202">
            <v>975</v>
          </cell>
          <cell r="O202">
            <v>1075</v>
          </cell>
          <cell r="P202">
            <v>1075</v>
          </cell>
          <cell r="Q202">
            <v>1150</v>
          </cell>
          <cell r="R202">
            <v>925</v>
          </cell>
          <cell r="S202">
            <v>675</v>
          </cell>
        </row>
        <row r="204">
          <cell r="G204" t="str">
            <v>QTY / DIA</v>
          </cell>
          <cell r="H204">
            <v>48.316458676712976</v>
          </cell>
          <cell r="I204">
            <v>48.402234636871505</v>
          </cell>
          <cell r="J204">
            <v>48.220950485195324</v>
          </cell>
          <cell r="K204">
            <v>57.318435754189942</v>
          </cell>
          <cell r="L204">
            <v>54.714163822525592</v>
          </cell>
          <cell r="M204">
            <v>48.985905809556549</v>
          </cell>
          <cell r="N204">
            <v>48.824950582033829</v>
          </cell>
          <cell r="O204">
            <v>52.282423208191119</v>
          </cell>
          <cell r="P204">
            <v>51.949978804578215</v>
          </cell>
          <cell r="Q204">
            <v>53.012535382126977</v>
          </cell>
          <cell r="R204">
            <v>54.299691040164774</v>
          </cell>
          <cell r="S204">
            <v>50.016249593760158</v>
          </cell>
        </row>
        <row r="206">
          <cell r="H206" t="str">
            <v>JAN</v>
          </cell>
          <cell r="I206" t="str">
            <v>FEV</v>
          </cell>
          <cell r="J206" t="str">
            <v>MAR</v>
          </cell>
          <cell r="K206" t="str">
            <v>ABR</v>
          </cell>
          <cell r="L206" t="str">
            <v>MAI</v>
          </cell>
          <cell r="M206" t="str">
            <v>JUN</v>
          </cell>
          <cell r="N206" t="str">
            <v>JUL</v>
          </cell>
          <cell r="O206" t="str">
            <v>AGO</v>
          </cell>
          <cell r="P206" t="str">
            <v>SET</v>
          </cell>
          <cell r="Q206" t="str">
            <v>OUT</v>
          </cell>
          <cell r="R206" t="str">
            <v>NOV</v>
          </cell>
          <cell r="S206" t="str">
            <v>DEZ</v>
          </cell>
        </row>
        <row r="207">
          <cell r="G207" t="str">
            <v>QTY / MÊS</v>
          </cell>
          <cell r="H207">
            <v>180</v>
          </cell>
          <cell r="I207">
            <v>190</v>
          </cell>
          <cell r="J207">
            <v>180</v>
          </cell>
          <cell r="K207">
            <v>212</v>
          </cell>
          <cell r="L207">
            <v>200</v>
          </cell>
          <cell r="M207">
            <v>130</v>
          </cell>
          <cell r="N207">
            <v>190</v>
          </cell>
          <cell r="O207">
            <v>200</v>
          </cell>
          <cell r="P207">
            <v>220</v>
          </cell>
          <cell r="Q207">
            <v>230</v>
          </cell>
          <cell r="R207">
            <v>180</v>
          </cell>
          <cell r="S207">
            <v>150</v>
          </cell>
        </row>
        <row r="209">
          <cell r="G209" t="str">
            <v>QTY / DIA</v>
          </cell>
          <cell r="H209">
            <v>9.6632917353425949</v>
          </cell>
          <cell r="I209">
            <v>9.6804469273743017</v>
          </cell>
          <cell r="J209">
            <v>10.211495396864892</v>
          </cell>
          <cell r="K209">
            <v>10.801340782122905</v>
          </cell>
          <cell r="L209">
            <v>9.7269624573378834</v>
          </cell>
          <cell r="M209">
            <v>10.189068408387762</v>
          </cell>
          <cell r="N209">
            <v>9.5146057544476168</v>
          </cell>
          <cell r="O209">
            <v>9.7269624573378834</v>
          </cell>
          <cell r="P209">
            <v>10.63162356930903</v>
          </cell>
          <cell r="Q209">
            <v>10.602507076425395</v>
          </cell>
          <cell r="R209">
            <v>10.566426364572605</v>
          </cell>
          <cell r="S209">
            <v>11.114722131946701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rlos Eduardo Carioca Da Silva" id="{45FCA606-D802-4A82-BBF9-B1D6D026758E}" userId="S::zh44316@globalymc.com::8834ed2b-d2bf-48a2-8507-d6d01adf4253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60" dT="2024-06-19T22:44:59.88" personId="{45FCA606-D802-4A82-BBF9-B1D6D026758E}" id="{FF92B3E9-0293-4C8E-BF73-59C101B022AF}">
    <text xml:space="preserve">010A 60
010B 30
010C 10
</text>
  </threadedComment>
  <threadedComment ref="K60" dT="2024-06-19T22:45:19.49" personId="{45FCA606-D802-4A82-BBF9-B1D6D026758E}" id="{29B4D823-A7DD-46DA-AAE2-F68BD3941A67}">
    <text>010A 90
010B 10</text>
  </threadedComment>
  <threadedComment ref="O60" dT="2024-06-19T22:44:59.88" personId="{45FCA606-D802-4A82-BBF9-B1D6D026758E}" id="{9D11BFB7-7F7F-4D45-983D-7C7DC593B652}">
    <text xml:space="preserve">010A 60
010B 30
010C 10
</text>
  </threadedComment>
  <threadedComment ref="Q60" dT="2025-02-21T22:13:12.31" personId="{45FCA606-D802-4A82-BBF9-B1D6D026758E}" id="{12AD7E79-6557-4B48-864F-358A67342B51}">
    <text>B8L6
010A 60
010B 40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BBFF2-ED4D-4F55-8B0D-97FE5697F04E}">
  <sheetPr filterMode="1">
    <tabColor rgb="FF0000CC"/>
    <pageSetUpPr autoPageBreaks="0" fitToPage="1"/>
  </sheetPr>
  <dimension ref="A1:AJ280"/>
  <sheetViews>
    <sheetView showGridLines="0" showZeros="0" topLeftCell="B1" zoomScale="70" zoomScaleNormal="70" workbookViewId="0">
      <pane xSplit="5" ySplit="3" topLeftCell="G4" activePane="bottomRight" state="frozen"/>
      <selection pane="topRight" activeCell="G1" sqref="G1"/>
      <selection pane="bottomLeft" activeCell="B4" sqref="B4"/>
      <selection pane="bottomRight" activeCell="M26" sqref="M26"/>
    </sheetView>
  </sheetViews>
  <sheetFormatPr defaultColWidth="9" defaultRowHeight="16.5"/>
  <cols>
    <col min="1" max="1" width="9.28515625" style="147" hidden="1" customWidth="1"/>
    <col min="2" max="2" width="9.7109375" style="245" customWidth="1"/>
    <col min="3" max="3" width="13" style="147" customWidth="1"/>
    <col min="4" max="4" width="8.7109375" style="147" customWidth="1"/>
    <col min="5" max="5" width="24.42578125" style="147" customWidth="1"/>
    <col min="6" max="6" width="24.28515625" style="147" hidden="1" customWidth="1"/>
    <col min="7" max="7" width="5.28515625" style="147" customWidth="1"/>
    <col min="8" max="11" width="8.7109375" style="245" bestFit="1" customWidth="1"/>
    <col min="12" max="18" width="8.140625" style="245" customWidth="1"/>
    <col min="19" max="19" width="8.7109375" style="245" bestFit="1" customWidth="1"/>
    <col min="20" max="20" width="4.28515625" style="147" customWidth="1"/>
    <col min="21" max="23" width="9.7109375" style="198" customWidth="1"/>
    <col min="24" max="24" width="2.85546875" style="147" customWidth="1"/>
    <col min="25" max="25" width="9.85546875" style="147" hidden="1" customWidth="1"/>
    <col min="26" max="26" width="2.7109375" style="147" customWidth="1"/>
    <col min="27" max="27" width="9" style="147"/>
    <col min="28" max="28" width="5.85546875" style="147" customWidth="1"/>
    <col min="29" max="29" width="11.28515625" style="147" bestFit="1" customWidth="1"/>
    <col min="30" max="16384" width="9" style="147"/>
  </cols>
  <sheetData>
    <row r="1" spans="1:29" ht="42.6" customHeight="1">
      <c r="A1" s="251" t="s">
        <v>108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3" t="s">
        <v>109</v>
      </c>
      <c r="N1" s="253"/>
      <c r="O1" s="253"/>
      <c r="P1" s="253"/>
      <c r="Q1" s="253"/>
      <c r="R1" s="253" t="s">
        <v>110</v>
      </c>
      <c r="S1" s="253"/>
      <c r="T1" s="253"/>
      <c r="U1" s="253"/>
      <c r="V1" s="253"/>
      <c r="W1" s="254"/>
    </row>
    <row r="2" spans="1:29" s="148" customFormat="1" ht="15.75">
      <c r="B2" s="149"/>
      <c r="C2" s="150"/>
      <c r="D2" s="150"/>
      <c r="G2" s="151" t="s">
        <v>111</v>
      </c>
      <c r="H2" s="149">
        <v>20</v>
      </c>
      <c r="I2" s="149">
        <v>20</v>
      </c>
      <c r="J2" s="149">
        <v>18</v>
      </c>
      <c r="K2" s="149">
        <v>20</v>
      </c>
      <c r="L2" s="149">
        <v>21</v>
      </c>
      <c r="M2" s="149">
        <v>13</v>
      </c>
      <c r="N2" s="149">
        <v>21</v>
      </c>
      <c r="O2" s="149">
        <v>21</v>
      </c>
      <c r="P2" s="149">
        <v>21</v>
      </c>
      <c r="Q2" s="149">
        <v>22</v>
      </c>
      <c r="R2" s="149">
        <v>18</v>
      </c>
      <c r="S2" s="149">
        <v>14</v>
      </c>
      <c r="U2" s="149">
        <f>SUM(H2:M2)</f>
        <v>112</v>
      </c>
      <c r="V2" s="149">
        <f>SUM(N2:S2)</f>
        <v>117</v>
      </c>
      <c r="W2" s="149">
        <f>SUM(H2:S2)</f>
        <v>229</v>
      </c>
    </row>
    <row r="3" spans="1:29" s="157" customFormat="1" ht="17.25">
      <c r="A3" s="152" t="s">
        <v>112</v>
      </c>
      <c r="B3" s="153" t="s">
        <v>113</v>
      </c>
      <c r="C3" s="152" t="s">
        <v>114</v>
      </c>
      <c r="D3" s="152" t="s">
        <v>115</v>
      </c>
      <c r="E3" s="152" t="s">
        <v>116</v>
      </c>
      <c r="F3" s="154" t="s">
        <v>117</v>
      </c>
      <c r="G3" s="153" t="s">
        <v>118</v>
      </c>
      <c r="H3" s="155" t="s">
        <v>119</v>
      </c>
      <c r="I3" s="156" t="s">
        <v>120</v>
      </c>
      <c r="J3" s="156" t="s">
        <v>4</v>
      </c>
      <c r="K3" s="156" t="s">
        <v>5</v>
      </c>
      <c r="L3" s="156" t="s">
        <v>6</v>
      </c>
      <c r="M3" s="156" t="s">
        <v>7</v>
      </c>
      <c r="N3" s="156" t="s">
        <v>121</v>
      </c>
      <c r="O3" s="156" t="s">
        <v>122</v>
      </c>
      <c r="P3" s="156" t="s">
        <v>123</v>
      </c>
      <c r="Q3" s="156" t="s">
        <v>124</v>
      </c>
      <c r="R3" s="156" t="s">
        <v>125</v>
      </c>
      <c r="S3" s="156" t="s">
        <v>126</v>
      </c>
      <c r="U3" s="156" t="s">
        <v>127</v>
      </c>
      <c r="V3" s="156" t="s">
        <v>128</v>
      </c>
      <c r="W3" s="156" t="s">
        <v>129</v>
      </c>
      <c r="X3" s="158"/>
      <c r="Y3" s="157" t="s">
        <v>130</v>
      </c>
    </row>
    <row r="4" spans="1:29" s="157" customFormat="1" ht="15.75">
      <c r="A4" s="159" t="s">
        <v>131</v>
      </c>
      <c r="B4" s="160" t="s">
        <v>132</v>
      </c>
      <c r="C4" s="159" t="s">
        <v>133</v>
      </c>
      <c r="D4" s="247" t="s">
        <v>134</v>
      </c>
      <c r="E4" s="159" t="s">
        <v>135</v>
      </c>
      <c r="F4" s="159"/>
      <c r="G4" s="159" t="s">
        <v>136</v>
      </c>
      <c r="H4" s="161"/>
      <c r="I4" s="161"/>
      <c r="J4" s="162"/>
      <c r="K4" s="162"/>
      <c r="L4" s="162"/>
      <c r="M4" s="162"/>
      <c r="N4" s="163">
        <v>18</v>
      </c>
      <c r="O4" s="162"/>
      <c r="P4" s="162"/>
      <c r="Q4" s="162"/>
      <c r="R4" s="162"/>
      <c r="S4" s="164">
        <v>1500</v>
      </c>
      <c r="U4" s="162">
        <f>SUM(H4:M4)</f>
        <v>0</v>
      </c>
      <c r="V4" s="162">
        <f>SUM(N4:S4)</f>
        <v>1518</v>
      </c>
      <c r="W4" s="162">
        <f>SUM(H4:S4)</f>
        <v>1518</v>
      </c>
      <c r="Y4" s="157" t="s">
        <v>137</v>
      </c>
    </row>
    <row r="5" spans="1:29" s="157" customFormat="1" ht="15.75" hidden="1">
      <c r="A5" s="159" t="s">
        <v>131</v>
      </c>
      <c r="B5" s="160" t="s">
        <v>132</v>
      </c>
      <c r="C5" s="159" t="s">
        <v>133</v>
      </c>
      <c r="D5" s="159" t="s">
        <v>138</v>
      </c>
      <c r="E5" s="159" t="s">
        <v>139</v>
      </c>
      <c r="F5" s="159"/>
      <c r="G5" s="159"/>
      <c r="H5" s="161"/>
      <c r="I5" s="161"/>
      <c r="J5" s="162"/>
      <c r="K5" s="162"/>
      <c r="L5" s="162"/>
      <c r="M5" s="162"/>
      <c r="N5" s="162"/>
      <c r="O5" s="162"/>
      <c r="P5" s="162"/>
      <c r="Q5" s="162"/>
      <c r="R5" s="162"/>
      <c r="S5" s="162"/>
      <c r="U5" s="162">
        <f t="shared" ref="U5:U61" si="0">SUM(H5:M5)</f>
        <v>0</v>
      </c>
      <c r="V5" s="162">
        <f t="shared" ref="V5:V61" si="1">SUM(N5:S5)</f>
        <v>0</v>
      </c>
      <c r="W5" s="165">
        <f t="shared" ref="W5:W68" si="2">SUM(H5:S5)</f>
        <v>0</v>
      </c>
    </row>
    <row r="6" spans="1:29" s="157" customFormat="1" ht="15.75">
      <c r="A6" s="159" t="s">
        <v>131</v>
      </c>
      <c r="B6" s="160" t="s">
        <v>132</v>
      </c>
      <c r="C6" s="159" t="s">
        <v>133</v>
      </c>
      <c r="D6" s="247" t="s">
        <v>140</v>
      </c>
      <c r="E6" s="159" t="s">
        <v>141</v>
      </c>
      <c r="F6" s="159"/>
      <c r="G6" s="159" t="s">
        <v>142</v>
      </c>
      <c r="H6" s="161">
        <f>1280-3</f>
        <v>1277</v>
      </c>
      <c r="I6" s="161">
        <f>3+1800+40-240-1</f>
        <v>1602</v>
      </c>
      <c r="J6" s="165">
        <f>480+1240+240-120+1</f>
        <v>1841</v>
      </c>
      <c r="K6" s="165">
        <f>120+1240-80</f>
        <v>1280</v>
      </c>
      <c r="L6" s="162">
        <f>2200+80</f>
        <v>2280</v>
      </c>
      <c r="M6" s="162">
        <v>240</v>
      </c>
      <c r="N6" s="162">
        <v>1520</v>
      </c>
      <c r="O6" s="162">
        <v>1800</v>
      </c>
      <c r="P6" s="162">
        <v>1800</v>
      </c>
      <c r="Q6" s="162">
        <v>2040</v>
      </c>
      <c r="R6" s="162">
        <v>1800</v>
      </c>
      <c r="S6" s="162">
        <v>520</v>
      </c>
      <c r="U6" s="162">
        <f t="shared" si="0"/>
        <v>8520</v>
      </c>
      <c r="V6" s="162">
        <f t="shared" si="1"/>
        <v>9480</v>
      </c>
      <c r="W6" s="162">
        <f t="shared" si="2"/>
        <v>18000</v>
      </c>
      <c r="Y6" s="157" t="s">
        <v>137</v>
      </c>
      <c r="AB6" s="166"/>
      <c r="AC6" s="166"/>
    </row>
    <row r="7" spans="1:29" s="157" customFormat="1" ht="15.75" hidden="1">
      <c r="A7" s="159" t="s">
        <v>131</v>
      </c>
      <c r="B7" s="160" t="s">
        <v>132</v>
      </c>
      <c r="C7" s="159" t="s">
        <v>133</v>
      </c>
      <c r="D7" s="159" t="s">
        <v>143</v>
      </c>
      <c r="E7" s="159" t="s">
        <v>144</v>
      </c>
      <c r="F7" s="159"/>
      <c r="G7" s="159"/>
      <c r="H7" s="167"/>
      <c r="I7" s="167"/>
      <c r="J7" s="168"/>
      <c r="K7" s="168"/>
      <c r="L7" s="168"/>
      <c r="M7" s="168"/>
      <c r="N7" s="168"/>
      <c r="O7" s="168"/>
      <c r="P7" s="168"/>
      <c r="Q7" s="168"/>
      <c r="R7" s="168"/>
      <c r="S7" s="168"/>
      <c r="U7" s="162">
        <f t="shared" si="0"/>
        <v>0</v>
      </c>
      <c r="V7" s="162">
        <f t="shared" si="1"/>
        <v>0</v>
      </c>
      <c r="W7" s="165">
        <f t="shared" si="2"/>
        <v>0</v>
      </c>
      <c r="AB7" s="166"/>
      <c r="AC7" s="166"/>
    </row>
    <row r="8" spans="1:29" s="157" customFormat="1" ht="15.75">
      <c r="A8" s="159" t="s">
        <v>131</v>
      </c>
      <c r="B8" s="160" t="s">
        <v>132</v>
      </c>
      <c r="C8" s="159" t="s">
        <v>133</v>
      </c>
      <c r="D8" s="247" t="s">
        <v>145</v>
      </c>
      <c r="E8" s="159" t="s">
        <v>146</v>
      </c>
      <c r="F8" s="159"/>
      <c r="G8" s="159" t="s">
        <v>147</v>
      </c>
      <c r="H8" s="161"/>
      <c r="I8" s="161"/>
      <c r="J8" s="162"/>
      <c r="K8" s="162"/>
      <c r="L8" s="162"/>
      <c r="M8" s="162"/>
      <c r="N8" s="162"/>
      <c r="O8" s="162"/>
      <c r="P8" s="162"/>
      <c r="Q8" s="163">
        <v>18</v>
      </c>
      <c r="R8" s="162"/>
      <c r="S8" s="162"/>
      <c r="U8" s="162">
        <f t="shared" si="0"/>
        <v>0</v>
      </c>
      <c r="V8" s="162">
        <f t="shared" si="1"/>
        <v>18</v>
      </c>
      <c r="W8" s="165">
        <f t="shared" si="2"/>
        <v>18</v>
      </c>
      <c r="AB8" s="166"/>
      <c r="AC8" s="166"/>
    </row>
    <row r="9" spans="1:29" s="157" customFormat="1" ht="15.75" hidden="1">
      <c r="A9" s="159" t="s">
        <v>131</v>
      </c>
      <c r="B9" s="160" t="s">
        <v>132</v>
      </c>
      <c r="C9" s="159" t="s">
        <v>133</v>
      </c>
      <c r="D9" s="159" t="s">
        <v>148</v>
      </c>
      <c r="E9" s="159" t="s">
        <v>149</v>
      </c>
      <c r="F9" s="159"/>
      <c r="G9" s="159"/>
      <c r="H9" s="161"/>
      <c r="I9" s="161"/>
      <c r="J9" s="162"/>
      <c r="K9" s="162"/>
      <c r="L9" s="162"/>
      <c r="M9" s="162"/>
      <c r="N9" s="162"/>
      <c r="O9" s="162"/>
      <c r="P9" s="162"/>
      <c r="Q9" s="162"/>
      <c r="R9" s="162"/>
      <c r="S9" s="162"/>
      <c r="U9" s="162">
        <f t="shared" si="0"/>
        <v>0</v>
      </c>
      <c r="V9" s="162">
        <f t="shared" si="1"/>
        <v>0</v>
      </c>
      <c r="W9" s="165">
        <f t="shared" si="2"/>
        <v>0</v>
      </c>
      <c r="AB9" s="166"/>
      <c r="AC9" s="166"/>
    </row>
    <row r="10" spans="1:29" s="157" customFormat="1" ht="15.75">
      <c r="A10" s="159" t="s">
        <v>131</v>
      </c>
      <c r="B10" s="160" t="s">
        <v>132</v>
      </c>
      <c r="C10" s="159" t="s">
        <v>133</v>
      </c>
      <c r="D10" s="247" t="s">
        <v>150</v>
      </c>
      <c r="E10" s="159" t="s">
        <v>144</v>
      </c>
      <c r="F10" s="159"/>
      <c r="G10" s="159" t="s">
        <v>151</v>
      </c>
      <c r="H10" s="161"/>
      <c r="I10" s="161">
        <f>20-20</f>
        <v>0</v>
      </c>
      <c r="J10" s="169">
        <f>20+60+520-40</f>
        <v>560</v>
      </c>
      <c r="K10" s="165">
        <v>400</v>
      </c>
      <c r="L10" s="162">
        <v>400</v>
      </c>
      <c r="M10" s="162">
        <v>200</v>
      </c>
      <c r="N10" s="162">
        <v>200</v>
      </c>
      <c r="O10" s="162">
        <v>2240</v>
      </c>
      <c r="P10" s="162">
        <v>2240</v>
      </c>
      <c r="Q10" s="162">
        <v>2200</v>
      </c>
      <c r="R10" s="162"/>
      <c r="S10" s="162"/>
      <c r="U10" s="162">
        <f t="shared" si="0"/>
        <v>1560</v>
      </c>
      <c r="V10" s="162">
        <f t="shared" si="1"/>
        <v>6880</v>
      </c>
      <c r="W10" s="162">
        <f t="shared" si="2"/>
        <v>8440</v>
      </c>
      <c r="Y10" s="157" t="s">
        <v>137</v>
      </c>
      <c r="AB10" s="166"/>
      <c r="AC10" s="166"/>
    </row>
    <row r="11" spans="1:29" s="157" customFormat="1" ht="15.75">
      <c r="A11" s="159" t="s">
        <v>131</v>
      </c>
      <c r="B11" s="160" t="s">
        <v>132</v>
      </c>
      <c r="C11" s="159" t="s">
        <v>133</v>
      </c>
      <c r="D11" s="247" t="s">
        <v>152</v>
      </c>
      <c r="E11" s="159"/>
      <c r="F11" s="159"/>
      <c r="G11" s="159"/>
      <c r="H11" s="161"/>
      <c r="I11" s="161"/>
      <c r="J11" s="163">
        <v>40</v>
      </c>
      <c r="K11" s="162"/>
      <c r="L11" s="162"/>
      <c r="M11" s="162"/>
      <c r="N11" s="162"/>
      <c r="O11" s="162"/>
      <c r="P11" s="162"/>
      <c r="Q11" s="162"/>
      <c r="R11" s="164">
        <v>720</v>
      </c>
      <c r="S11" s="162">
        <v>1000</v>
      </c>
      <c r="U11" s="162">
        <f t="shared" si="0"/>
        <v>40</v>
      </c>
      <c r="V11" s="162">
        <f t="shared" si="1"/>
        <v>1720</v>
      </c>
      <c r="W11" s="162">
        <f t="shared" si="2"/>
        <v>1760</v>
      </c>
      <c r="Y11" s="157" t="s">
        <v>137</v>
      </c>
      <c r="AB11" s="166"/>
      <c r="AC11" s="166"/>
    </row>
    <row r="12" spans="1:29" s="157" customFormat="1" ht="15.75" hidden="1">
      <c r="A12" s="159" t="s">
        <v>131</v>
      </c>
      <c r="B12" s="160" t="s">
        <v>132</v>
      </c>
      <c r="C12" s="159" t="s">
        <v>133</v>
      </c>
      <c r="D12" s="159"/>
      <c r="E12" s="159"/>
      <c r="F12" s="159"/>
      <c r="G12" s="159"/>
      <c r="H12" s="161"/>
      <c r="I12" s="161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U12" s="162">
        <f t="shared" si="0"/>
        <v>0</v>
      </c>
      <c r="V12" s="162">
        <f t="shared" si="1"/>
        <v>0</v>
      </c>
      <c r="W12" s="165">
        <f t="shared" si="2"/>
        <v>0</v>
      </c>
      <c r="AB12" s="166"/>
      <c r="AC12" s="166"/>
    </row>
    <row r="13" spans="1:29" s="157" customFormat="1" ht="15.75" hidden="1">
      <c r="A13" s="159" t="s">
        <v>153</v>
      </c>
      <c r="B13" s="160" t="s">
        <v>132</v>
      </c>
      <c r="C13" s="159" t="s">
        <v>133</v>
      </c>
      <c r="D13" s="159" t="s">
        <v>154</v>
      </c>
      <c r="E13" s="159" t="s">
        <v>155</v>
      </c>
      <c r="F13" s="159"/>
      <c r="G13" s="159"/>
      <c r="H13" s="161"/>
      <c r="I13" s="161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U13" s="162">
        <f t="shared" si="0"/>
        <v>0</v>
      </c>
      <c r="V13" s="162">
        <f t="shared" si="1"/>
        <v>0</v>
      </c>
      <c r="W13" s="165">
        <f t="shared" si="2"/>
        <v>0</v>
      </c>
      <c r="AB13" s="166"/>
      <c r="AC13" s="166"/>
    </row>
    <row r="14" spans="1:29" s="157" customFormat="1" ht="15.75">
      <c r="A14" s="159" t="s">
        <v>153</v>
      </c>
      <c r="B14" s="160" t="s">
        <v>132</v>
      </c>
      <c r="C14" s="159" t="s">
        <v>133</v>
      </c>
      <c r="D14" s="249" t="s">
        <v>156</v>
      </c>
      <c r="E14" s="159" t="s">
        <v>157</v>
      </c>
      <c r="F14" s="159"/>
      <c r="G14" s="159" t="s">
        <v>158</v>
      </c>
      <c r="H14" s="161">
        <f>4600-101</f>
        <v>4499</v>
      </c>
      <c r="I14" s="161">
        <f>100+4900+101-3300+600</f>
        <v>2401</v>
      </c>
      <c r="J14" s="165">
        <f>4300+3300-500-600</f>
        <v>6500</v>
      </c>
      <c r="K14" s="165">
        <f>500+4600</f>
        <v>5100</v>
      </c>
      <c r="L14" s="162">
        <f>5200-200</f>
        <v>5000</v>
      </c>
      <c r="M14" s="162">
        <f>4300-100</f>
        <v>4200</v>
      </c>
      <c r="N14" s="162">
        <f>5300-200</f>
        <v>5100</v>
      </c>
      <c r="O14" s="162">
        <f>5800-100</f>
        <v>5700</v>
      </c>
      <c r="P14" s="162">
        <f>6100-100</f>
        <v>6000</v>
      </c>
      <c r="Q14" s="162"/>
      <c r="R14" s="162"/>
      <c r="S14" s="162"/>
      <c r="U14" s="162">
        <f t="shared" si="0"/>
        <v>27700</v>
      </c>
      <c r="V14" s="162">
        <f t="shared" si="1"/>
        <v>16800</v>
      </c>
      <c r="W14" s="162">
        <f t="shared" si="2"/>
        <v>44500</v>
      </c>
      <c r="AB14" s="166"/>
      <c r="AC14" s="166"/>
    </row>
    <row r="15" spans="1:29" s="157" customFormat="1" ht="15.75">
      <c r="A15" s="159" t="s">
        <v>159</v>
      </c>
      <c r="B15" s="160" t="s">
        <v>132</v>
      </c>
      <c r="C15" s="159" t="s">
        <v>133</v>
      </c>
      <c r="D15" s="249" t="s">
        <v>160</v>
      </c>
      <c r="E15" s="159" t="s">
        <v>161</v>
      </c>
      <c r="F15" s="159"/>
      <c r="G15" s="159"/>
      <c r="H15" s="161"/>
      <c r="I15" s="161"/>
      <c r="J15" s="162"/>
      <c r="K15" s="162"/>
      <c r="L15" s="162"/>
      <c r="M15" s="162"/>
      <c r="N15" s="162"/>
      <c r="O15" s="162"/>
      <c r="P15" s="162"/>
      <c r="Q15" s="164">
        <v>6500</v>
      </c>
      <c r="R15" s="162">
        <v>4700</v>
      </c>
      <c r="S15" s="162">
        <v>4000</v>
      </c>
      <c r="U15" s="162">
        <f t="shared" si="0"/>
        <v>0</v>
      </c>
      <c r="V15" s="162">
        <f t="shared" si="1"/>
        <v>15200</v>
      </c>
      <c r="W15" s="162">
        <f t="shared" si="2"/>
        <v>15200</v>
      </c>
      <c r="Y15" s="157" t="s">
        <v>162</v>
      </c>
      <c r="AB15" s="166"/>
      <c r="AC15" s="166"/>
    </row>
    <row r="16" spans="1:29" s="157" customFormat="1" ht="15.75">
      <c r="A16" s="159" t="s">
        <v>159</v>
      </c>
      <c r="B16" s="160" t="s">
        <v>132</v>
      </c>
      <c r="C16" s="159" t="s">
        <v>133</v>
      </c>
      <c r="D16" s="249" t="s">
        <v>163</v>
      </c>
      <c r="E16" s="159" t="s">
        <v>164</v>
      </c>
      <c r="F16" s="159"/>
      <c r="G16" s="159" t="s">
        <v>158</v>
      </c>
      <c r="H16" s="161">
        <f>2500-101</f>
        <v>2399</v>
      </c>
      <c r="I16" s="161">
        <f>2500+201+2500-700-1</f>
        <v>4500</v>
      </c>
      <c r="J16" s="165">
        <f>2600-2500+700+1</f>
        <v>801</v>
      </c>
      <c r="K16" s="165">
        <v>2300</v>
      </c>
      <c r="L16" s="162">
        <f>3100+100</f>
        <v>3200</v>
      </c>
      <c r="M16" s="162">
        <f>1900+100</f>
        <v>2000</v>
      </c>
      <c r="N16" s="162">
        <v>3100</v>
      </c>
      <c r="O16" s="162">
        <v>3400</v>
      </c>
      <c r="P16" s="162">
        <v>3500</v>
      </c>
      <c r="Q16" s="162"/>
      <c r="R16" s="162"/>
      <c r="S16" s="162"/>
      <c r="U16" s="162">
        <f t="shared" si="0"/>
        <v>15200</v>
      </c>
      <c r="V16" s="162">
        <f t="shared" si="1"/>
        <v>10000</v>
      </c>
      <c r="W16" s="162">
        <f t="shared" si="2"/>
        <v>25200</v>
      </c>
      <c r="Y16" s="157" t="s">
        <v>162</v>
      </c>
      <c r="AB16" s="166"/>
      <c r="AC16" s="166"/>
    </row>
    <row r="17" spans="1:36" s="157" customFormat="1" ht="15.75">
      <c r="A17" s="159" t="s">
        <v>159</v>
      </c>
      <c r="B17" s="160" t="s">
        <v>132</v>
      </c>
      <c r="C17" s="159" t="s">
        <v>133</v>
      </c>
      <c r="D17" s="249" t="s">
        <v>165</v>
      </c>
      <c r="E17" s="159" t="s">
        <v>166</v>
      </c>
      <c r="F17" s="159"/>
      <c r="G17" s="159"/>
      <c r="H17" s="161"/>
      <c r="I17" s="161"/>
      <c r="J17" s="162"/>
      <c r="K17" s="162"/>
      <c r="L17" s="162"/>
      <c r="M17" s="162"/>
      <c r="N17" s="162"/>
      <c r="O17" s="162"/>
      <c r="P17" s="162"/>
      <c r="Q17" s="164">
        <f>3500+200</f>
        <v>3700</v>
      </c>
      <c r="R17" s="162">
        <f>3200+200</f>
        <v>3400</v>
      </c>
      <c r="S17" s="162">
        <v>1500</v>
      </c>
      <c r="U17" s="162">
        <f t="shared" si="0"/>
        <v>0</v>
      </c>
      <c r="V17" s="162">
        <f t="shared" si="1"/>
        <v>8600</v>
      </c>
      <c r="W17" s="162">
        <f t="shared" si="2"/>
        <v>8600</v>
      </c>
      <c r="Y17" s="157" t="s">
        <v>162</v>
      </c>
      <c r="AB17" s="166"/>
      <c r="AC17" s="166"/>
    </row>
    <row r="18" spans="1:36" s="157" customFormat="1" ht="15.75" hidden="1">
      <c r="A18" s="159" t="s">
        <v>159</v>
      </c>
      <c r="B18" s="160" t="s">
        <v>132</v>
      </c>
      <c r="C18" s="159" t="s">
        <v>133</v>
      </c>
      <c r="D18" s="159" t="s">
        <v>167</v>
      </c>
      <c r="E18" s="159" t="s">
        <v>168</v>
      </c>
      <c r="F18" s="159"/>
      <c r="G18" s="159"/>
      <c r="H18" s="161"/>
      <c r="I18" s="161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U18" s="162">
        <f t="shared" si="0"/>
        <v>0</v>
      </c>
      <c r="V18" s="162">
        <f t="shared" si="1"/>
        <v>0</v>
      </c>
      <c r="W18" s="165">
        <f t="shared" si="2"/>
        <v>0</v>
      </c>
      <c r="AB18" s="166"/>
      <c r="AC18" s="166"/>
    </row>
    <row r="19" spans="1:36" s="157" customFormat="1" ht="15.75" hidden="1">
      <c r="A19" s="159" t="s">
        <v>159</v>
      </c>
      <c r="B19" s="160" t="s">
        <v>132</v>
      </c>
      <c r="C19" s="159" t="s">
        <v>133</v>
      </c>
      <c r="D19" s="159" t="s">
        <v>65</v>
      </c>
      <c r="E19" s="159" t="s">
        <v>168</v>
      </c>
      <c r="F19" s="159"/>
      <c r="G19" s="159"/>
      <c r="H19" s="161"/>
      <c r="I19" s="161"/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U19" s="162">
        <f t="shared" si="0"/>
        <v>0</v>
      </c>
      <c r="V19" s="162">
        <f t="shared" si="1"/>
        <v>0</v>
      </c>
      <c r="W19" s="165">
        <f t="shared" si="2"/>
        <v>0</v>
      </c>
      <c r="AB19" s="166"/>
      <c r="AC19" s="166"/>
      <c r="AJ19" s="157" t="s">
        <v>169</v>
      </c>
    </row>
    <row r="20" spans="1:36" s="157" customFormat="1" ht="15.75">
      <c r="A20" s="159" t="s">
        <v>170</v>
      </c>
      <c r="B20" s="160" t="s">
        <v>132</v>
      </c>
      <c r="C20" s="159" t="s">
        <v>133</v>
      </c>
      <c r="D20" s="247" t="s">
        <v>171</v>
      </c>
      <c r="E20" s="159" t="s">
        <v>172</v>
      </c>
      <c r="F20" s="159"/>
      <c r="G20" s="159" t="s">
        <v>173</v>
      </c>
      <c r="H20" s="161"/>
      <c r="I20" s="161"/>
      <c r="J20" s="162"/>
      <c r="K20" s="162"/>
      <c r="L20" s="162"/>
      <c r="M20" s="162"/>
      <c r="N20" s="162"/>
      <c r="O20" s="162"/>
      <c r="P20" s="162"/>
      <c r="Q20" s="164">
        <v>600</v>
      </c>
      <c r="R20" s="162"/>
      <c r="S20" s="162"/>
      <c r="U20" s="162">
        <f t="shared" si="0"/>
        <v>0</v>
      </c>
      <c r="V20" s="162">
        <f t="shared" si="1"/>
        <v>600</v>
      </c>
      <c r="W20" s="162">
        <f t="shared" si="2"/>
        <v>600</v>
      </c>
      <c r="AJ20" s="163">
        <v>5</v>
      </c>
    </row>
    <row r="21" spans="1:36" s="157" customFormat="1" ht="15.75">
      <c r="A21" s="159" t="s">
        <v>170</v>
      </c>
      <c r="B21" s="160" t="s">
        <v>132</v>
      </c>
      <c r="C21" s="159" t="s">
        <v>133</v>
      </c>
      <c r="D21" s="247" t="s">
        <v>174</v>
      </c>
      <c r="E21" s="159" t="s">
        <v>175</v>
      </c>
      <c r="F21" s="159"/>
      <c r="G21" s="159" t="s">
        <v>176</v>
      </c>
      <c r="H21" s="161">
        <f>1400-2</f>
        <v>1398</v>
      </c>
      <c r="I21" s="161">
        <f>2+1900+100</f>
        <v>2002</v>
      </c>
      <c r="J21" s="165">
        <f>100+1100-100</f>
        <v>1100</v>
      </c>
      <c r="K21" s="165">
        <f>2000-100</f>
        <v>1900</v>
      </c>
      <c r="L21" s="162">
        <f>1900-100</f>
        <v>1800</v>
      </c>
      <c r="M21" s="162">
        <v>300</v>
      </c>
      <c r="N21" s="162">
        <v>1800</v>
      </c>
      <c r="O21" s="162">
        <f>2000-100</f>
        <v>1900</v>
      </c>
      <c r="P21" s="162">
        <f>1900-100</f>
        <v>1800</v>
      </c>
      <c r="Q21" s="162">
        <v>1900</v>
      </c>
      <c r="R21" s="162"/>
      <c r="S21" s="162"/>
      <c r="U21" s="162">
        <f t="shared" si="0"/>
        <v>8500</v>
      </c>
      <c r="V21" s="162">
        <f t="shared" si="1"/>
        <v>7400</v>
      </c>
      <c r="W21" s="162">
        <f t="shared" si="2"/>
        <v>15900</v>
      </c>
      <c r="Y21" s="157" t="s">
        <v>177</v>
      </c>
      <c r="AJ21" s="157" t="s">
        <v>178</v>
      </c>
    </row>
    <row r="22" spans="1:36" s="157" customFormat="1" ht="15.75">
      <c r="A22" s="159" t="s">
        <v>170</v>
      </c>
      <c r="B22" s="160" t="s">
        <v>132</v>
      </c>
      <c r="C22" s="159" t="s">
        <v>133</v>
      </c>
      <c r="D22" s="247" t="s">
        <v>179</v>
      </c>
      <c r="E22" s="159" t="s">
        <v>175</v>
      </c>
      <c r="F22" s="159"/>
      <c r="G22" s="159"/>
      <c r="H22" s="161"/>
      <c r="I22" s="161"/>
      <c r="J22" s="162"/>
      <c r="K22" s="162"/>
      <c r="L22" s="162"/>
      <c r="M22" s="162"/>
      <c r="N22" s="162"/>
      <c r="O22" s="162"/>
      <c r="P22" s="162"/>
      <c r="Q22" s="162"/>
      <c r="R22" s="164">
        <v>1600</v>
      </c>
      <c r="S22" s="162">
        <v>1300</v>
      </c>
      <c r="U22" s="162">
        <f t="shared" si="0"/>
        <v>0</v>
      </c>
      <c r="V22" s="162">
        <f t="shared" si="1"/>
        <v>2900</v>
      </c>
      <c r="W22" s="162">
        <f t="shared" si="2"/>
        <v>2900</v>
      </c>
      <c r="Y22" s="157" t="s">
        <v>177</v>
      </c>
      <c r="AJ22" s="163">
        <v>5</v>
      </c>
    </row>
    <row r="23" spans="1:36" s="157" customFormat="1" ht="15.75">
      <c r="A23" s="159" t="s">
        <v>170</v>
      </c>
      <c r="B23" s="160" t="s">
        <v>132</v>
      </c>
      <c r="C23" s="159" t="s">
        <v>133</v>
      </c>
      <c r="D23" s="247" t="s">
        <v>180</v>
      </c>
      <c r="E23" s="159" t="s">
        <v>181</v>
      </c>
      <c r="F23" s="159"/>
      <c r="G23" s="159" t="s">
        <v>182</v>
      </c>
      <c r="H23" s="161">
        <v>1200</v>
      </c>
      <c r="I23" s="161">
        <f>1400+200+100</f>
        <v>1700</v>
      </c>
      <c r="J23" s="165">
        <f>1200-200-100</f>
        <v>900</v>
      </c>
      <c r="K23" s="165">
        <v>2200</v>
      </c>
      <c r="L23" s="162">
        <v>2100</v>
      </c>
      <c r="M23" s="162">
        <v>200</v>
      </c>
      <c r="N23" s="162">
        <f>1800-100</f>
        <v>1700</v>
      </c>
      <c r="O23" s="162">
        <f>1700-100</f>
        <v>1600</v>
      </c>
      <c r="P23" s="162">
        <v>1600</v>
      </c>
      <c r="Q23" s="162">
        <v>1700</v>
      </c>
      <c r="R23" s="162"/>
      <c r="S23" s="162"/>
      <c r="U23" s="162">
        <f t="shared" si="0"/>
        <v>8300</v>
      </c>
      <c r="V23" s="162">
        <f t="shared" si="1"/>
        <v>6600</v>
      </c>
      <c r="W23" s="162">
        <f t="shared" si="2"/>
        <v>14900</v>
      </c>
      <c r="Y23" s="157" t="s">
        <v>177</v>
      </c>
      <c r="AJ23" s="157" t="s">
        <v>178</v>
      </c>
    </row>
    <row r="24" spans="1:36" s="157" customFormat="1" ht="15.75">
      <c r="A24" s="159" t="s">
        <v>170</v>
      </c>
      <c r="B24" s="160" t="s">
        <v>132</v>
      </c>
      <c r="C24" s="159" t="s">
        <v>133</v>
      </c>
      <c r="D24" s="247" t="s">
        <v>183</v>
      </c>
      <c r="E24" s="159" t="s">
        <v>181</v>
      </c>
      <c r="F24" s="159"/>
      <c r="G24" s="159"/>
      <c r="H24" s="161"/>
      <c r="I24" s="161"/>
      <c r="J24" s="162"/>
      <c r="K24" s="162"/>
      <c r="L24" s="162"/>
      <c r="M24" s="162"/>
      <c r="N24" s="162"/>
      <c r="O24" s="162"/>
      <c r="P24" s="162"/>
      <c r="Q24" s="162"/>
      <c r="R24" s="164">
        <v>1200</v>
      </c>
      <c r="S24" s="162">
        <v>1200</v>
      </c>
      <c r="U24" s="162">
        <f t="shared" si="0"/>
        <v>0</v>
      </c>
      <c r="V24" s="162">
        <f t="shared" si="1"/>
        <v>2400</v>
      </c>
      <c r="W24" s="162">
        <f t="shared" si="2"/>
        <v>2400</v>
      </c>
      <c r="Y24" s="157" t="s">
        <v>177</v>
      </c>
      <c r="AJ24" s="163">
        <v>5</v>
      </c>
    </row>
    <row r="25" spans="1:36" s="157" customFormat="1" ht="15.75" hidden="1">
      <c r="A25" s="159" t="s">
        <v>184</v>
      </c>
      <c r="B25" s="160" t="s">
        <v>132</v>
      </c>
      <c r="C25" s="159" t="s">
        <v>133</v>
      </c>
      <c r="D25" s="159" t="s">
        <v>185</v>
      </c>
      <c r="E25" s="159" t="s">
        <v>186</v>
      </c>
      <c r="F25" s="159"/>
      <c r="G25" s="159"/>
      <c r="H25" s="161"/>
      <c r="I25" s="161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U25" s="162">
        <f t="shared" si="0"/>
        <v>0</v>
      </c>
      <c r="V25" s="162">
        <f t="shared" si="1"/>
        <v>0</v>
      </c>
      <c r="W25" s="165">
        <f t="shared" si="2"/>
        <v>0</v>
      </c>
    </row>
    <row r="26" spans="1:36" s="157" customFormat="1" ht="15.75">
      <c r="A26" s="159" t="s">
        <v>184</v>
      </c>
      <c r="B26" s="160" t="s">
        <v>132</v>
      </c>
      <c r="C26" s="159" t="s">
        <v>133</v>
      </c>
      <c r="D26" s="248" t="s">
        <v>187</v>
      </c>
      <c r="E26" s="159" t="s">
        <v>186</v>
      </c>
      <c r="F26" s="159"/>
      <c r="G26" s="159"/>
      <c r="H26" s="161">
        <f>4200-201</f>
        <v>3999</v>
      </c>
      <c r="I26" s="161">
        <f>100+4400+400+201-200-200-1</f>
        <v>4700</v>
      </c>
      <c r="J26" s="165">
        <f>200+4000+200+1</f>
        <v>4401</v>
      </c>
      <c r="K26" s="165">
        <f>5300-100</f>
        <v>5200</v>
      </c>
      <c r="L26" s="162">
        <v>5000</v>
      </c>
      <c r="M26" s="162">
        <v>3400</v>
      </c>
      <c r="N26" s="162">
        <v>4800</v>
      </c>
      <c r="O26" s="162">
        <f>5300+100</f>
        <v>5400</v>
      </c>
      <c r="P26" s="162">
        <v>5500</v>
      </c>
      <c r="Q26" s="162"/>
      <c r="R26" s="162"/>
      <c r="S26" s="162"/>
      <c r="U26" s="162">
        <f t="shared" si="0"/>
        <v>26700</v>
      </c>
      <c r="V26" s="162">
        <f t="shared" si="1"/>
        <v>15700</v>
      </c>
      <c r="W26" s="162">
        <f t="shared" si="2"/>
        <v>42400</v>
      </c>
      <c r="Y26" s="157" t="s">
        <v>162</v>
      </c>
    </row>
    <row r="27" spans="1:36" s="157" customFormat="1" ht="15.75">
      <c r="A27" s="159" t="s">
        <v>184</v>
      </c>
      <c r="B27" s="160" t="s">
        <v>132</v>
      </c>
      <c r="C27" s="159" t="s">
        <v>133</v>
      </c>
      <c r="D27" s="248" t="s">
        <v>188</v>
      </c>
      <c r="E27" s="159" t="s">
        <v>189</v>
      </c>
      <c r="F27" s="159"/>
      <c r="G27" s="159"/>
      <c r="H27" s="161"/>
      <c r="I27" s="161"/>
      <c r="J27" s="162"/>
      <c r="K27" s="162"/>
      <c r="L27" s="162"/>
      <c r="M27" s="162"/>
      <c r="N27" s="162"/>
      <c r="O27" s="162"/>
      <c r="P27" s="162"/>
      <c r="Q27" s="164">
        <v>6300</v>
      </c>
      <c r="R27" s="162">
        <v>5100</v>
      </c>
      <c r="S27" s="162">
        <v>2800</v>
      </c>
      <c r="U27" s="162">
        <f t="shared" si="0"/>
        <v>0</v>
      </c>
      <c r="V27" s="162">
        <f t="shared" si="1"/>
        <v>14200</v>
      </c>
      <c r="W27" s="162">
        <f t="shared" si="2"/>
        <v>14200</v>
      </c>
      <c r="Y27" s="157" t="s">
        <v>162</v>
      </c>
    </row>
    <row r="28" spans="1:36" s="157" customFormat="1" ht="15.75">
      <c r="A28" s="159" t="s">
        <v>190</v>
      </c>
      <c r="B28" s="160" t="s">
        <v>132</v>
      </c>
      <c r="C28" s="159" t="s">
        <v>133</v>
      </c>
      <c r="D28" s="248" t="s">
        <v>191</v>
      </c>
      <c r="E28" s="170" t="s">
        <v>192</v>
      </c>
      <c r="F28" s="170"/>
      <c r="G28" s="170"/>
      <c r="H28" s="161">
        <f>4100-82</f>
        <v>4018</v>
      </c>
      <c r="I28" s="161">
        <f>4200+100+82-200</f>
        <v>4182</v>
      </c>
      <c r="J28" s="165">
        <f>200+3500+200</f>
        <v>3900</v>
      </c>
      <c r="K28" s="165">
        <v>3800</v>
      </c>
      <c r="L28" s="162">
        <v>4000</v>
      </c>
      <c r="M28" s="162">
        <v>3400</v>
      </c>
      <c r="N28" s="162">
        <v>4400</v>
      </c>
      <c r="O28" s="162">
        <v>4900</v>
      </c>
      <c r="P28" s="162">
        <v>5600</v>
      </c>
      <c r="Q28" s="162">
        <v>4400</v>
      </c>
      <c r="R28" s="162"/>
      <c r="S28" s="162"/>
      <c r="U28" s="162">
        <f t="shared" si="0"/>
        <v>23300</v>
      </c>
      <c r="V28" s="162">
        <f t="shared" si="1"/>
        <v>19300</v>
      </c>
      <c r="W28" s="162">
        <f t="shared" si="2"/>
        <v>42600</v>
      </c>
      <c r="Y28" s="157" t="s">
        <v>177</v>
      </c>
    </row>
    <row r="29" spans="1:36" s="157" customFormat="1" ht="15.75">
      <c r="A29" s="159" t="s">
        <v>190</v>
      </c>
      <c r="B29" s="160" t="s">
        <v>132</v>
      </c>
      <c r="C29" s="159" t="s">
        <v>133</v>
      </c>
      <c r="D29" s="248" t="s">
        <v>10</v>
      </c>
      <c r="E29" s="170" t="s">
        <v>193</v>
      </c>
      <c r="F29" s="170"/>
      <c r="G29" s="170"/>
      <c r="H29" s="161"/>
      <c r="I29" s="161"/>
      <c r="J29" s="162"/>
      <c r="K29" s="162"/>
      <c r="L29" s="162"/>
      <c r="M29" s="162"/>
      <c r="N29" s="162"/>
      <c r="O29" s="162"/>
      <c r="P29" s="162"/>
      <c r="Q29" s="162"/>
      <c r="R29" s="164">
        <v>4900</v>
      </c>
      <c r="S29" s="162">
        <v>3600</v>
      </c>
      <c r="U29" s="162">
        <f t="shared" si="0"/>
        <v>0</v>
      </c>
      <c r="V29" s="162">
        <f t="shared" si="1"/>
        <v>8500</v>
      </c>
      <c r="W29" s="162">
        <f t="shared" si="2"/>
        <v>8500</v>
      </c>
      <c r="Y29" s="157" t="s">
        <v>177</v>
      </c>
    </row>
    <row r="30" spans="1:36" s="157" customFormat="1" ht="15.75">
      <c r="A30" s="159" t="s">
        <v>190</v>
      </c>
      <c r="B30" s="160" t="s">
        <v>132</v>
      </c>
      <c r="C30" s="159" t="s">
        <v>133</v>
      </c>
      <c r="D30" s="249" t="s">
        <v>194</v>
      </c>
      <c r="E30" s="159" t="s">
        <v>195</v>
      </c>
      <c r="F30" s="159"/>
      <c r="G30" s="159" t="s">
        <v>196</v>
      </c>
      <c r="H30" s="161">
        <v>80</v>
      </c>
      <c r="I30" s="161"/>
      <c r="J30" s="162"/>
      <c r="K30" s="162"/>
      <c r="L30" s="162"/>
      <c r="M30" s="162"/>
      <c r="N30" s="162"/>
      <c r="O30" s="162"/>
      <c r="P30" s="162"/>
      <c r="Q30" s="162"/>
      <c r="R30" s="162"/>
      <c r="S30" s="162"/>
      <c r="U30" s="162">
        <f t="shared" si="0"/>
        <v>80</v>
      </c>
      <c r="V30" s="162">
        <f t="shared" si="1"/>
        <v>0</v>
      </c>
      <c r="W30" s="165">
        <f t="shared" si="2"/>
        <v>80</v>
      </c>
    </row>
    <row r="31" spans="1:36" s="157" customFormat="1" ht="15.75" hidden="1">
      <c r="A31" s="159" t="s">
        <v>190</v>
      </c>
      <c r="B31" s="160" t="s">
        <v>132</v>
      </c>
      <c r="C31" s="159" t="s">
        <v>133</v>
      </c>
      <c r="D31" s="159" t="s">
        <v>197</v>
      </c>
      <c r="E31" s="159" t="s">
        <v>198</v>
      </c>
      <c r="F31" s="159"/>
      <c r="G31" s="159"/>
      <c r="H31" s="171"/>
      <c r="I31" s="171"/>
      <c r="J31" s="162"/>
      <c r="K31" s="162"/>
      <c r="L31" s="162"/>
      <c r="M31" s="162"/>
      <c r="N31" s="162"/>
      <c r="O31" s="162"/>
      <c r="P31" s="162"/>
      <c r="Q31" s="162"/>
      <c r="R31" s="162"/>
      <c r="S31" s="162"/>
      <c r="U31" s="162">
        <f t="shared" si="0"/>
        <v>0</v>
      </c>
      <c r="V31" s="162">
        <f t="shared" si="1"/>
        <v>0</v>
      </c>
      <c r="W31" s="165">
        <f t="shared" si="2"/>
        <v>0</v>
      </c>
    </row>
    <row r="32" spans="1:36" s="157" customFormat="1" ht="15.75">
      <c r="A32" s="159" t="s">
        <v>159</v>
      </c>
      <c r="B32" s="160" t="s">
        <v>132</v>
      </c>
      <c r="C32" s="159" t="s">
        <v>133</v>
      </c>
      <c r="D32" s="248" t="s">
        <v>199</v>
      </c>
      <c r="E32" s="159" t="s">
        <v>200</v>
      </c>
      <c r="F32" s="159"/>
      <c r="G32" s="159" t="s">
        <v>201</v>
      </c>
      <c r="H32" s="161">
        <f>4000-101</f>
        <v>3899</v>
      </c>
      <c r="I32" s="161">
        <f>4300+400+101-100+100-2</f>
        <v>4799</v>
      </c>
      <c r="J32" s="165">
        <f>100+3800+100-100+2</f>
        <v>3902</v>
      </c>
      <c r="K32" s="165">
        <f>3500+200</f>
        <v>3700</v>
      </c>
      <c r="L32" s="162">
        <f>3600+200</f>
        <v>3800</v>
      </c>
      <c r="M32" s="162">
        <f>2300+100</f>
        <v>2400</v>
      </c>
      <c r="N32" s="162">
        <v>4300</v>
      </c>
      <c r="O32" s="162">
        <v>4400</v>
      </c>
      <c r="P32" s="162">
        <f>4200+100</f>
        <v>4300</v>
      </c>
      <c r="Q32" s="162"/>
      <c r="R32" s="162"/>
      <c r="S32" s="162"/>
      <c r="U32" s="162">
        <f t="shared" si="0"/>
        <v>22500</v>
      </c>
      <c r="V32" s="162">
        <f t="shared" si="1"/>
        <v>13000</v>
      </c>
      <c r="W32" s="165">
        <f t="shared" si="2"/>
        <v>35500</v>
      </c>
      <c r="Y32" s="157" t="s">
        <v>162</v>
      </c>
    </row>
    <row r="33" spans="1:25" s="157" customFormat="1" ht="15.75">
      <c r="A33" s="159" t="s">
        <v>159</v>
      </c>
      <c r="B33" s="160" t="s">
        <v>132</v>
      </c>
      <c r="C33" s="159" t="s">
        <v>133</v>
      </c>
      <c r="D33" s="248" t="s">
        <v>202</v>
      </c>
      <c r="E33" s="159" t="s">
        <v>200</v>
      </c>
      <c r="F33" s="159"/>
      <c r="G33" s="159"/>
      <c r="H33" s="161"/>
      <c r="I33" s="161"/>
      <c r="J33" s="162"/>
      <c r="K33" s="162"/>
      <c r="L33" s="162"/>
      <c r="M33" s="162"/>
      <c r="N33" s="162"/>
      <c r="O33" s="162"/>
      <c r="P33" s="162"/>
      <c r="Q33" s="164">
        <v>3600</v>
      </c>
      <c r="R33" s="162">
        <f>4000+100</f>
        <v>4100</v>
      </c>
      <c r="S33" s="162">
        <f>2500+100</f>
        <v>2600</v>
      </c>
      <c r="U33" s="162">
        <f t="shared" si="0"/>
        <v>0</v>
      </c>
      <c r="V33" s="162">
        <f t="shared" si="1"/>
        <v>10300</v>
      </c>
      <c r="W33" s="165">
        <f t="shared" si="2"/>
        <v>10300</v>
      </c>
      <c r="Y33" s="157" t="s">
        <v>162</v>
      </c>
    </row>
    <row r="34" spans="1:25" s="157" customFormat="1" ht="15.75">
      <c r="A34" s="159" t="s">
        <v>203</v>
      </c>
      <c r="B34" s="160" t="s">
        <v>132</v>
      </c>
      <c r="C34" s="159" t="s">
        <v>133</v>
      </c>
      <c r="D34" s="248" t="s">
        <v>204</v>
      </c>
      <c r="E34" s="159" t="s">
        <v>200</v>
      </c>
      <c r="F34" s="159"/>
      <c r="G34" s="159" t="s">
        <v>173</v>
      </c>
      <c r="H34" s="161"/>
      <c r="I34" s="161"/>
      <c r="J34" s="162"/>
      <c r="K34" s="162"/>
      <c r="L34" s="162"/>
      <c r="M34" s="162"/>
      <c r="N34" s="162"/>
      <c r="O34" s="162"/>
      <c r="P34" s="162"/>
      <c r="Q34" s="164">
        <v>600</v>
      </c>
      <c r="R34" s="162"/>
      <c r="S34" s="162"/>
      <c r="U34" s="162">
        <f t="shared" si="0"/>
        <v>0</v>
      </c>
      <c r="V34" s="162">
        <f t="shared" si="1"/>
        <v>600</v>
      </c>
      <c r="W34" s="165">
        <f t="shared" si="2"/>
        <v>600</v>
      </c>
    </row>
    <row r="35" spans="1:25" s="157" customFormat="1" ht="15.75">
      <c r="A35" s="159" t="s">
        <v>203</v>
      </c>
      <c r="B35" s="160" t="s">
        <v>132</v>
      </c>
      <c r="C35" s="159" t="s">
        <v>133</v>
      </c>
      <c r="D35" s="248" t="s">
        <v>205</v>
      </c>
      <c r="E35" s="159" t="s">
        <v>206</v>
      </c>
      <c r="F35" s="159"/>
      <c r="G35" s="159"/>
      <c r="H35" s="161">
        <v>100</v>
      </c>
      <c r="I35" s="161">
        <f>100-4</f>
        <v>96</v>
      </c>
      <c r="J35" s="165">
        <f>100+4</f>
        <v>104</v>
      </c>
      <c r="K35" s="162"/>
      <c r="L35" s="162"/>
      <c r="M35" s="162"/>
      <c r="N35" s="162"/>
      <c r="O35" s="162"/>
      <c r="P35" s="162"/>
      <c r="Q35" s="162"/>
      <c r="R35" s="162"/>
      <c r="S35" s="162"/>
      <c r="U35" s="162">
        <f t="shared" si="0"/>
        <v>300</v>
      </c>
      <c r="V35" s="162">
        <f t="shared" si="1"/>
        <v>0</v>
      </c>
      <c r="W35" s="165">
        <f t="shared" si="2"/>
        <v>300</v>
      </c>
      <c r="Y35" s="157" t="s">
        <v>207</v>
      </c>
    </row>
    <row r="36" spans="1:25" s="157" customFormat="1" ht="15.75">
      <c r="A36" s="159" t="s">
        <v>203</v>
      </c>
      <c r="B36" s="160" t="s">
        <v>132</v>
      </c>
      <c r="C36" s="159" t="s">
        <v>133</v>
      </c>
      <c r="D36" s="250" t="s">
        <v>208</v>
      </c>
      <c r="E36" s="159" t="s">
        <v>206</v>
      </c>
      <c r="F36" s="159"/>
      <c r="G36" s="159"/>
      <c r="H36" s="161"/>
      <c r="I36" s="161"/>
      <c r="J36" s="162"/>
      <c r="K36" s="162"/>
      <c r="L36" s="162"/>
      <c r="M36" s="164">
        <v>100</v>
      </c>
      <c r="N36" s="162">
        <v>100</v>
      </c>
      <c r="O36" s="162">
        <v>100</v>
      </c>
      <c r="P36" s="162">
        <v>100</v>
      </c>
      <c r="Q36" s="162">
        <v>100</v>
      </c>
      <c r="R36" s="162">
        <v>100</v>
      </c>
      <c r="S36" s="162">
        <v>100</v>
      </c>
      <c r="U36" s="162">
        <f t="shared" si="0"/>
        <v>100</v>
      </c>
      <c r="V36" s="162">
        <f t="shared" si="1"/>
        <v>600</v>
      </c>
      <c r="W36" s="165">
        <f t="shared" si="2"/>
        <v>700</v>
      </c>
      <c r="Y36" s="157" t="s">
        <v>207</v>
      </c>
    </row>
    <row r="37" spans="1:25" s="176" customFormat="1" ht="18.75">
      <c r="A37" s="172"/>
      <c r="B37" s="173" t="s">
        <v>132</v>
      </c>
      <c r="C37" s="172" t="s">
        <v>133</v>
      </c>
      <c r="D37" s="246" t="s">
        <v>209</v>
      </c>
      <c r="E37" s="172" t="s">
        <v>209</v>
      </c>
      <c r="F37" s="172"/>
      <c r="G37" s="174" t="s">
        <v>209</v>
      </c>
      <c r="H37" s="175">
        <f t="shared" ref="H37:S37" si="3">SUM(H4:H36)</f>
        <v>22869</v>
      </c>
      <c r="I37" s="175">
        <f>SUM(I4:I36)</f>
        <v>25982</v>
      </c>
      <c r="J37" s="175">
        <f t="shared" si="3"/>
        <v>24049</v>
      </c>
      <c r="K37" s="175">
        <f t="shared" si="3"/>
        <v>25880</v>
      </c>
      <c r="L37" s="175">
        <f>SUM(L4:L36)</f>
        <v>27580</v>
      </c>
      <c r="M37" s="175">
        <f t="shared" si="3"/>
        <v>16440</v>
      </c>
      <c r="N37" s="175">
        <f t="shared" si="3"/>
        <v>27038</v>
      </c>
      <c r="O37" s="175">
        <f t="shared" si="3"/>
        <v>31440</v>
      </c>
      <c r="P37" s="175">
        <f t="shared" si="3"/>
        <v>32440</v>
      </c>
      <c r="Q37" s="175">
        <f t="shared" si="3"/>
        <v>33658</v>
      </c>
      <c r="R37" s="175">
        <f t="shared" si="3"/>
        <v>27620</v>
      </c>
      <c r="S37" s="175">
        <f t="shared" si="3"/>
        <v>20120</v>
      </c>
      <c r="U37" s="175">
        <f t="shared" si="0"/>
        <v>142800</v>
      </c>
      <c r="V37" s="175">
        <f t="shared" si="1"/>
        <v>172316</v>
      </c>
      <c r="W37" s="175">
        <f t="shared" si="2"/>
        <v>315116</v>
      </c>
      <c r="X37" s="157"/>
      <c r="Y37" s="157"/>
    </row>
    <row r="38" spans="1:25" s="157" customFormat="1" ht="15.75">
      <c r="A38" s="159" t="s">
        <v>210</v>
      </c>
      <c r="B38" s="160" t="s">
        <v>132</v>
      </c>
      <c r="C38" s="159" t="s">
        <v>211</v>
      </c>
      <c r="D38" s="248" t="s">
        <v>212</v>
      </c>
      <c r="E38" s="159" t="s">
        <v>213</v>
      </c>
      <c r="F38" s="159"/>
      <c r="G38" s="159"/>
      <c r="H38" s="177">
        <v>100</v>
      </c>
      <c r="I38" s="177">
        <v>100</v>
      </c>
      <c r="J38" s="178">
        <v>50</v>
      </c>
      <c r="K38" s="179"/>
      <c r="L38" s="179"/>
      <c r="M38" s="179"/>
      <c r="N38" s="179"/>
      <c r="O38" s="179"/>
      <c r="P38" s="179"/>
      <c r="Q38" s="179"/>
      <c r="R38" s="179"/>
      <c r="S38" s="179"/>
      <c r="U38" s="162">
        <f t="shared" si="0"/>
        <v>250</v>
      </c>
      <c r="V38" s="162">
        <f t="shared" si="1"/>
        <v>0</v>
      </c>
      <c r="W38" s="165">
        <f t="shared" si="2"/>
        <v>250</v>
      </c>
      <c r="Y38" s="157" t="s">
        <v>207</v>
      </c>
    </row>
    <row r="39" spans="1:25" s="157" customFormat="1" ht="15.75">
      <c r="A39" s="159" t="s">
        <v>210</v>
      </c>
      <c r="B39" s="160" t="s">
        <v>132</v>
      </c>
      <c r="C39" s="159" t="s">
        <v>211</v>
      </c>
      <c r="D39" s="248" t="s">
        <v>214</v>
      </c>
      <c r="E39" s="159" t="s">
        <v>213</v>
      </c>
      <c r="F39" s="159"/>
      <c r="G39" s="159"/>
      <c r="H39" s="177"/>
      <c r="I39" s="177"/>
      <c r="J39" s="178"/>
      <c r="K39" s="179"/>
      <c r="L39" s="179"/>
      <c r="M39" s="180">
        <v>300</v>
      </c>
      <c r="N39" s="179">
        <v>150</v>
      </c>
      <c r="O39" s="179">
        <v>100</v>
      </c>
      <c r="P39" s="179">
        <v>150</v>
      </c>
      <c r="Q39" s="179">
        <v>100</v>
      </c>
      <c r="R39" s="179">
        <v>100</v>
      </c>
      <c r="S39" s="181">
        <f>150-50</f>
        <v>100</v>
      </c>
      <c r="U39" s="162">
        <f t="shared" si="0"/>
        <v>300</v>
      </c>
      <c r="V39" s="162">
        <f t="shared" si="1"/>
        <v>700</v>
      </c>
      <c r="W39" s="165">
        <f t="shared" si="2"/>
        <v>1000</v>
      </c>
      <c r="Y39" s="157" t="s">
        <v>207</v>
      </c>
    </row>
    <row r="40" spans="1:25" s="157" customFormat="1" ht="15.75">
      <c r="A40" s="159" t="s">
        <v>210</v>
      </c>
      <c r="B40" s="160" t="s">
        <v>132</v>
      </c>
      <c r="C40" s="159" t="s">
        <v>211</v>
      </c>
      <c r="D40" s="248" t="s">
        <v>215</v>
      </c>
      <c r="E40" s="159" t="s">
        <v>216</v>
      </c>
      <c r="F40" s="159"/>
      <c r="G40" s="159"/>
      <c r="H40" s="177">
        <v>150</v>
      </c>
      <c r="I40" s="177"/>
      <c r="J40" s="178"/>
      <c r="K40" s="179"/>
      <c r="L40" s="179"/>
      <c r="M40" s="179"/>
      <c r="N40" s="179"/>
      <c r="O40" s="179"/>
      <c r="P40" s="179"/>
      <c r="Q40" s="179"/>
      <c r="R40" s="179"/>
      <c r="S40" s="179"/>
      <c r="U40" s="162">
        <f t="shared" si="0"/>
        <v>150</v>
      </c>
      <c r="V40" s="162">
        <f t="shared" si="1"/>
        <v>0</v>
      </c>
      <c r="W40" s="165">
        <f t="shared" si="2"/>
        <v>150</v>
      </c>
      <c r="Y40" s="157" t="s">
        <v>207</v>
      </c>
    </row>
    <row r="41" spans="1:25" s="157" customFormat="1" ht="15.75">
      <c r="A41" s="159" t="s">
        <v>210</v>
      </c>
      <c r="B41" s="160" t="s">
        <v>132</v>
      </c>
      <c r="C41" s="159" t="s">
        <v>211</v>
      </c>
      <c r="D41" s="248" t="s">
        <v>217</v>
      </c>
      <c r="E41" s="159" t="s">
        <v>216</v>
      </c>
      <c r="F41" s="159"/>
      <c r="G41" s="159"/>
      <c r="H41" s="177"/>
      <c r="I41" s="177"/>
      <c r="J41" s="178"/>
      <c r="K41" s="179"/>
      <c r="L41" s="179"/>
      <c r="M41" s="179"/>
      <c r="N41" s="179"/>
      <c r="O41" s="179">
        <v>200</v>
      </c>
      <c r="P41" s="179"/>
      <c r="Q41" s="179"/>
      <c r="R41" s="179"/>
      <c r="S41" s="179"/>
      <c r="U41" s="162">
        <f t="shared" si="0"/>
        <v>0</v>
      </c>
      <c r="V41" s="162">
        <f t="shared" si="1"/>
        <v>200</v>
      </c>
      <c r="W41" s="165">
        <f t="shared" si="2"/>
        <v>200</v>
      </c>
      <c r="Y41" s="157" t="s">
        <v>207</v>
      </c>
    </row>
    <row r="42" spans="1:25" s="157" customFormat="1" ht="15.75" hidden="1">
      <c r="A42" s="159" t="s">
        <v>210</v>
      </c>
      <c r="B42" s="160" t="s">
        <v>132</v>
      </c>
      <c r="C42" s="159" t="s">
        <v>211</v>
      </c>
      <c r="D42" s="159" t="s">
        <v>218</v>
      </c>
      <c r="E42" s="159" t="s">
        <v>219</v>
      </c>
      <c r="F42" s="159"/>
      <c r="G42" s="159"/>
      <c r="H42" s="177"/>
      <c r="I42" s="177"/>
      <c r="J42" s="178"/>
      <c r="K42" s="179"/>
      <c r="L42" s="179"/>
      <c r="M42" s="179"/>
      <c r="N42" s="179"/>
      <c r="O42" s="179"/>
      <c r="P42" s="179"/>
      <c r="Q42" s="179"/>
      <c r="R42" s="179"/>
      <c r="S42" s="179"/>
      <c r="U42" s="162">
        <f t="shared" si="0"/>
        <v>0</v>
      </c>
      <c r="V42" s="162">
        <f t="shared" si="1"/>
        <v>0</v>
      </c>
      <c r="W42" s="165">
        <f t="shared" si="2"/>
        <v>0</v>
      </c>
    </row>
    <row r="43" spans="1:25" s="157" customFormat="1" ht="15.75" hidden="1">
      <c r="A43" s="159" t="s">
        <v>210</v>
      </c>
      <c r="B43" s="160" t="s">
        <v>132</v>
      </c>
      <c r="C43" s="159" t="s">
        <v>211</v>
      </c>
      <c r="D43" s="159" t="s">
        <v>220</v>
      </c>
      <c r="E43" s="159" t="s">
        <v>219</v>
      </c>
      <c r="F43" s="159"/>
      <c r="G43" s="159"/>
      <c r="H43" s="177"/>
      <c r="I43" s="177"/>
      <c r="J43" s="178"/>
      <c r="K43" s="179"/>
      <c r="L43" s="179"/>
      <c r="M43" s="179"/>
      <c r="N43" s="179"/>
      <c r="O43" s="179"/>
      <c r="P43" s="179"/>
      <c r="Q43" s="179">
        <f>50-50</f>
        <v>0</v>
      </c>
      <c r="R43" s="179"/>
      <c r="S43" s="179"/>
      <c r="U43" s="162">
        <f t="shared" si="0"/>
        <v>0</v>
      </c>
      <c r="V43" s="162">
        <f t="shared" si="1"/>
        <v>0</v>
      </c>
      <c r="W43" s="165">
        <f t="shared" si="2"/>
        <v>0</v>
      </c>
      <c r="Y43" s="157" t="s">
        <v>207</v>
      </c>
    </row>
    <row r="44" spans="1:25" s="157" customFormat="1" ht="15.75">
      <c r="A44" s="159" t="s">
        <v>210</v>
      </c>
      <c r="B44" s="160" t="s">
        <v>132</v>
      </c>
      <c r="C44" s="159" t="s">
        <v>211</v>
      </c>
      <c r="D44" s="248" t="s">
        <v>221</v>
      </c>
      <c r="E44" s="159" t="s">
        <v>222</v>
      </c>
      <c r="F44" s="159"/>
      <c r="G44" s="159"/>
      <c r="H44" s="177"/>
      <c r="I44" s="177"/>
      <c r="J44" s="178">
        <v>100</v>
      </c>
      <c r="K44" s="178">
        <v>100</v>
      </c>
      <c r="L44" s="179"/>
      <c r="M44" s="179"/>
      <c r="N44" s="179"/>
      <c r="O44" s="179"/>
      <c r="P44" s="179"/>
      <c r="Q44" s="179"/>
      <c r="R44" s="179"/>
      <c r="S44" s="179"/>
      <c r="U44" s="162">
        <f t="shared" si="0"/>
        <v>200</v>
      </c>
      <c r="V44" s="162">
        <f t="shared" si="1"/>
        <v>0</v>
      </c>
      <c r="W44" s="165">
        <f t="shared" si="2"/>
        <v>200</v>
      </c>
      <c r="Y44" s="157" t="s">
        <v>207</v>
      </c>
    </row>
    <row r="45" spans="1:25" s="157" customFormat="1" ht="15.75">
      <c r="A45" s="159" t="s">
        <v>210</v>
      </c>
      <c r="B45" s="160" t="s">
        <v>132</v>
      </c>
      <c r="C45" s="159" t="s">
        <v>211</v>
      </c>
      <c r="D45" s="248" t="s">
        <v>223</v>
      </c>
      <c r="E45" s="159" t="s">
        <v>222</v>
      </c>
      <c r="F45" s="159"/>
      <c r="G45" s="159"/>
      <c r="H45" s="177"/>
      <c r="I45" s="177"/>
      <c r="J45" s="178"/>
      <c r="K45" s="179"/>
      <c r="L45" s="179"/>
      <c r="M45" s="180">
        <v>100</v>
      </c>
      <c r="N45" s="179">
        <v>100</v>
      </c>
      <c r="O45" s="179">
        <v>200</v>
      </c>
      <c r="P45" s="179">
        <v>100</v>
      </c>
      <c r="Q45" s="179">
        <v>100</v>
      </c>
      <c r="R45" s="179"/>
      <c r="S45" s="179"/>
      <c r="U45" s="162">
        <f t="shared" si="0"/>
        <v>100</v>
      </c>
      <c r="V45" s="162">
        <f t="shared" si="1"/>
        <v>500</v>
      </c>
      <c r="W45" s="165">
        <f t="shared" si="2"/>
        <v>600</v>
      </c>
      <c r="Y45" s="157" t="s">
        <v>207</v>
      </c>
    </row>
    <row r="46" spans="1:25" s="157" customFormat="1" ht="15.75">
      <c r="A46" s="159" t="s">
        <v>210</v>
      </c>
      <c r="B46" s="160" t="s">
        <v>132</v>
      </c>
      <c r="C46" s="159" t="s">
        <v>211</v>
      </c>
      <c r="D46" s="248" t="s">
        <v>224</v>
      </c>
      <c r="E46" s="159" t="s">
        <v>225</v>
      </c>
      <c r="F46" s="159"/>
      <c r="G46" s="159"/>
      <c r="H46" s="177">
        <v>50</v>
      </c>
      <c r="I46" s="177"/>
      <c r="J46" s="178"/>
      <c r="K46" s="179"/>
      <c r="L46" s="179"/>
      <c r="M46" s="162"/>
      <c r="N46" s="179"/>
      <c r="O46" s="179"/>
      <c r="P46" s="179"/>
      <c r="Q46" s="179"/>
      <c r="R46" s="179"/>
      <c r="S46" s="179"/>
      <c r="U46" s="162">
        <f t="shared" si="0"/>
        <v>50</v>
      </c>
      <c r="V46" s="162">
        <f t="shared" si="1"/>
        <v>0</v>
      </c>
      <c r="W46" s="165">
        <f t="shared" si="2"/>
        <v>50</v>
      </c>
      <c r="Y46" s="157" t="s">
        <v>207</v>
      </c>
    </row>
    <row r="47" spans="1:25" s="157" customFormat="1" ht="15.75">
      <c r="A47" s="159" t="s">
        <v>210</v>
      </c>
      <c r="B47" s="160" t="s">
        <v>132</v>
      </c>
      <c r="C47" s="159" t="s">
        <v>211</v>
      </c>
      <c r="D47" s="248" t="s">
        <v>226</v>
      </c>
      <c r="E47" s="159" t="s">
        <v>225</v>
      </c>
      <c r="F47" s="159"/>
      <c r="G47" s="159"/>
      <c r="H47" s="177"/>
      <c r="I47" s="177"/>
      <c r="J47" s="178"/>
      <c r="K47" s="179"/>
      <c r="L47" s="179"/>
      <c r="M47" s="164">
        <v>50</v>
      </c>
      <c r="N47" s="179">
        <v>50</v>
      </c>
      <c r="O47" s="179">
        <v>50</v>
      </c>
      <c r="P47" s="179"/>
      <c r="Q47" s="179">
        <v>50</v>
      </c>
      <c r="R47" s="179">
        <v>50</v>
      </c>
      <c r="S47" s="182">
        <v>50</v>
      </c>
      <c r="U47" s="162">
        <f t="shared" si="0"/>
        <v>50</v>
      </c>
      <c r="V47" s="162">
        <f t="shared" si="1"/>
        <v>250</v>
      </c>
      <c r="W47" s="165">
        <f t="shared" si="2"/>
        <v>300</v>
      </c>
      <c r="Y47" s="157" t="s">
        <v>207</v>
      </c>
    </row>
    <row r="48" spans="1:25" s="157" customFormat="1" ht="15.75" hidden="1">
      <c r="A48" s="159" t="s">
        <v>210</v>
      </c>
      <c r="B48" s="160" t="s">
        <v>132</v>
      </c>
      <c r="C48" s="159" t="s">
        <v>211</v>
      </c>
      <c r="D48" s="159" t="s">
        <v>227</v>
      </c>
      <c r="E48" s="159" t="s">
        <v>228</v>
      </c>
      <c r="F48" s="159"/>
      <c r="G48" s="159"/>
      <c r="H48" s="177">
        <v>0</v>
      </c>
      <c r="I48" s="177">
        <v>0</v>
      </c>
      <c r="J48" s="178">
        <v>0</v>
      </c>
      <c r="K48" s="179">
        <v>0</v>
      </c>
      <c r="L48" s="179">
        <v>0</v>
      </c>
      <c r="M48" s="162">
        <v>0</v>
      </c>
      <c r="N48" s="179">
        <v>0</v>
      </c>
      <c r="O48" s="179">
        <v>0</v>
      </c>
      <c r="P48" s="183"/>
      <c r="Q48" s="179">
        <v>0</v>
      </c>
      <c r="R48" s="179">
        <v>0</v>
      </c>
      <c r="S48" s="179">
        <v>0</v>
      </c>
      <c r="U48" s="162">
        <f t="shared" si="0"/>
        <v>0</v>
      </c>
      <c r="V48" s="162">
        <f t="shared" si="1"/>
        <v>0</v>
      </c>
      <c r="W48" s="165">
        <f t="shared" si="2"/>
        <v>0</v>
      </c>
    </row>
    <row r="49" spans="1:25" s="157" customFormat="1" ht="15.75" hidden="1">
      <c r="A49" s="159" t="s">
        <v>210</v>
      </c>
      <c r="B49" s="160" t="s">
        <v>132</v>
      </c>
      <c r="C49" s="159" t="s">
        <v>211</v>
      </c>
      <c r="D49" s="159"/>
      <c r="E49" s="159" t="s">
        <v>228</v>
      </c>
      <c r="F49" s="159"/>
      <c r="G49" s="159"/>
      <c r="H49" s="177">
        <v>0</v>
      </c>
      <c r="I49" s="177">
        <v>0</v>
      </c>
      <c r="J49" s="178">
        <v>0</v>
      </c>
      <c r="K49" s="179">
        <v>0</v>
      </c>
      <c r="L49" s="179">
        <v>0</v>
      </c>
      <c r="M49" s="162">
        <v>0</v>
      </c>
      <c r="N49" s="179">
        <v>0</v>
      </c>
      <c r="O49" s="179">
        <v>0</v>
      </c>
      <c r="P49" s="179">
        <v>0</v>
      </c>
      <c r="Q49" s="179">
        <v>0</v>
      </c>
      <c r="R49" s="179">
        <v>0</v>
      </c>
      <c r="S49" s="179">
        <v>0</v>
      </c>
      <c r="U49" s="162">
        <f t="shared" si="0"/>
        <v>0</v>
      </c>
      <c r="V49" s="162">
        <f t="shared" si="1"/>
        <v>0</v>
      </c>
      <c r="W49" s="165">
        <f t="shared" si="2"/>
        <v>0</v>
      </c>
    </row>
    <row r="50" spans="1:25" s="157" customFormat="1" ht="15.75">
      <c r="A50" s="159" t="s">
        <v>203</v>
      </c>
      <c r="B50" s="160" t="s">
        <v>132</v>
      </c>
      <c r="C50" s="159" t="s">
        <v>211</v>
      </c>
      <c r="D50" s="248" t="s">
        <v>229</v>
      </c>
      <c r="E50" s="159" t="s">
        <v>230</v>
      </c>
      <c r="F50" s="159"/>
      <c r="G50" s="159"/>
      <c r="H50" s="177">
        <v>100</v>
      </c>
      <c r="I50" s="177">
        <v>100</v>
      </c>
      <c r="J50" s="178"/>
      <c r="K50" s="179"/>
      <c r="L50" s="179"/>
      <c r="M50" s="162"/>
      <c r="N50" s="179"/>
      <c r="O50" s="179"/>
      <c r="P50" s="179"/>
      <c r="Q50" s="179"/>
      <c r="R50" s="179"/>
      <c r="S50" s="179"/>
      <c r="U50" s="162">
        <f t="shared" si="0"/>
        <v>200</v>
      </c>
      <c r="V50" s="162">
        <f t="shared" si="1"/>
        <v>0</v>
      </c>
      <c r="W50" s="165">
        <f t="shared" si="2"/>
        <v>200</v>
      </c>
      <c r="Y50" s="157" t="s">
        <v>207</v>
      </c>
    </row>
    <row r="51" spans="1:25" s="157" customFormat="1" ht="15.75">
      <c r="A51" s="159" t="s">
        <v>203</v>
      </c>
      <c r="B51" s="160" t="s">
        <v>132</v>
      </c>
      <c r="C51" s="159" t="s">
        <v>211</v>
      </c>
      <c r="D51" s="250" t="s">
        <v>231</v>
      </c>
      <c r="E51" s="159" t="s">
        <v>230</v>
      </c>
      <c r="F51" s="159"/>
      <c r="G51" s="159"/>
      <c r="H51" s="177"/>
      <c r="I51" s="177"/>
      <c r="J51" s="178"/>
      <c r="K51" s="179"/>
      <c r="L51" s="179"/>
      <c r="M51" s="180">
        <v>300</v>
      </c>
      <c r="N51" s="179">
        <v>250</v>
      </c>
      <c r="O51" s="179">
        <v>250</v>
      </c>
      <c r="P51" s="179">
        <v>50</v>
      </c>
      <c r="Q51" s="179">
        <v>50</v>
      </c>
      <c r="R51" s="179">
        <v>150</v>
      </c>
      <c r="S51" s="179">
        <v>50</v>
      </c>
      <c r="U51" s="162">
        <f t="shared" si="0"/>
        <v>300</v>
      </c>
      <c r="V51" s="162">
        <f t="shared" si="1"/>
        <v>800</v>
      </c>
      <c r="W51" s="165">
        <f t="shared" si="2"/>
        <v>1100</v>
      </c>
      <c r="Y51" s="157" t="s">
        <v>207</v>
      </c>
    </row>
    <row r="52" spans="1:25" s="157" customFormat="1" ht="15.75">
      <c r="A52" s="159" t="s">
        <v>203</v>
      </c>
      <c r="B52" s="160" t="s">
        <v>132</v>
      </c>
      <c r="C52" s="159" t="s">
        <v>211</v>
      </c>
      <c r="D52" s="248" t="s">
        <v>232</v>
      </c>
      <c r="E52" s="159" t="s">
        <v>233</v>
      </c>
      <c r="F52" s="159"/>
      <c r="G52" s="159"/>
      <c r="H52" s="177">
        <v>150</v>
      </c>
      <c r="I52" s="177"/>
      <c r="J52" s="178"/>
      <c r="K52" s="179"/>
      <c r="L52" s="179"/>
      <c r="M52" s="179"/>
      <c r="N52" s="179"/>
      <c r="O52" s="179"/>
      <c r="P52" s="179"/>
      <c r="Q52" s="179"/>
      <c r="R52" s="179"/>
      <c r="S52" s="179"/>
      <c r="U52" s="162">
        <f t="shared" si="0"/>
        <v>150</v>
      </c>
      <c r="V52" s="162">
        <f t="shared" si="1"/>
        <v>0</v>
      </c>
      <c r="W52" s="165">
        <f t="shared" si="2"/>
        <v>150</v>
      </c>
      <c r="Y52" s="157" t="s">
        <v>207</v>
      </c>
    </row>
    <row r="53" spans="1:25" s="157" customFormat="1" ht="15.75">
      <c r="A53" s="159" t="s">
        <v>203</v>
      </c>
      <c r="B53" s="160" t="s">
        <v>132</v>
      </c>
      <c r="C53" s="159" t="s">
        <v>211</v>
      </c>
      <c r="D53" s="250" t="s">
        <v>234</v>
      </c>
      <c r="E53" s="159" t="s">
        <v>233</v>
      </c>
      <c r="F53" s="159"/>
      <c r="G53" s="159"/>
      <c r="H53" s="177"/>
      <c r="I53" s="177"/>
      <c r="J53" s="178"/>
      <c r="K53" s="179"/>
      <c r="L53" s="179"/>
      <c r="M53" s="162"/>
      <c r="N53" s="179"/>
      <c r="O53" s="179">
        <v>200</v>
      </c>
      <c r="P53" s="179"/>
      <c r="Q53" s="179"/>
      <c r="R53" s="179"/>
      <c r="S53" s="179"/>
      <c r="U53" s="162">
        <f t="shared" si="0"/>
        <v>0</v>
      </c>
      <c r="V53" s="162">
        <f t="shared" si="1"/>
        <v>200</v>
      </c>
      <c r="W53" s="165">
        <f t="shared" si="2"/>
        <v>200</v>
      </c>
      <c r="Y53" s="157" t="s">
        <v>207</v>
      </c>
    </row>
    <row r="54" spans="1:25" s="157" customFormat="1" ht="15.75">
      <c r="A54" s="159" t="s">
        <v>203</v>
      </c>
      <c r="B54" s="160" t="s">
        <v>132</v>
      </c>
      <c r="C54" s="159" t="s">
        <v>211</v>
      </c>
      <c r="D54" s="248" t="s">
        <v>235</v>
      </c>
      <c r="E54" s="159" t="s">
        <v>236</v>
      </c>
      <c r="F54" s="159"/>
      <c r="G54" s="159"/>
      <c r="H54" s="177"/>
      <c r="I54" s="177">
        <v>150</v>
      </c>
      <c r="J54" s="178"/>
      <c r="K54" s="178">
        <v>150</v>
      </c>
      <c r="L54" s="179"/>
      <c r="M54" s="179"/>
      <c r="N54" s="179"/>
      <c r="O54" s="179"/>
      <c r="P54" s="179"/>
      <c r="Q54" s="179"/>
      <c r="R54" s="179"/>
      <c r="S54" s="179"/>
      <c r="U54" s="162">
        <f t="shared" si="0"/>
        <v>300</v>
      </c>
      <c r="V54" s="162">
        <f t="shared" si="1"/>
        <v>0</v>
      </c>
      <c r="W54" s="165">
        <f t="shared" si="2"/>
        <v>300</v>
      </c>
      <c r="Y54" s="157" t="s">
        <v>207</v>
      </c>
    </row>
    <row r="55" spans="1:25" s="157" customFormat="1" ht="15.75">
      <c r="A55" s="159" t="s">
        <v>203</v>
      </c>
      <c r="B55" s="160" t="s">
        <v>132</v>
      </c>
      <c r="C55" s="159" t="s">
        <v>211</v>
      </c>
      <c r="D55" s="250" t="s">
        <v>237</v>
      </c>
      <c r="E55" s="159" t="s">
        <v>236</v>
      </c>
      <c r="F55" s="159"/>
      <c r="G55" s="159"/>
      <c r="H55" s="177"/>
      <c r="I55" s="177"/>
      <c r="J55" s="178"/>
      <c r="K55" s="178"/>
      <c r="L55" s="179"/>
      <c r="M55" s="164">
        <v>150</v>
      </c>
      <c r="N55" s="179">
        <v>100</v>
      </c>
      <c r="O55" s="179">
        <v>200</v>
      </c>
      <c r="P55" s="179"/>
      <c r="Q55" s="179">
        <v>100</v>
      </c>
      <c r="R55" s="179">
        <v>150</v>
      </c>
      <c r="S55" s="179"/>
      <c r="U55" s="162">
        <f t="shared" si="0"/>
        <v>150</v>
      </c>
      <c r="V55" s="162">
        <f t="shared" si="1"/>
        <v>550</v>
      </c>
      <c r="W55" s="165">
        <f t="shared" si="2"/>
        <v>700</v>
      </c>
      <c r="Y55" s="157" t="s">
        <v>207</v>
      </c>
    </row>
    <row r="56" spans="1:25" s="157" customFormat="1" ht="15.75">
      <c r="A56" s="159" t="s">
        <v>203</v>
      </c>
      <c r="B56" s="160" t="s">
        <v>132</v>
      </c>
      <c r="C56" s="159" t="s">
        <v>211</v>
      </c>
      <c r="D56" s="248" t="s">
        <v>238</v>
      </c>
      <c r="E56" s="159" t="s">
        <v>239</v>
      </c>
      <c r="F56" s="159"/>
      <c r="G56" s="159"/>
      <c r="H56" s="177"/>
      <c r="I56" s="177"/>
      <c r="J56" s="178">
        <v>50</v>
      </c>
      <c r="K56" s="178"/>
      <c r="L56" s="179"/>
      <c r="M56" s="162"/>
      <c r="N56" s="179"/>
      <c r="O56" s="179"/>
      <c r="P56" s="179"/>
      <c r="Q56" s="179"/>
      <c r="R56" s="179"/>
      <c r="S56" s="179"/>
      <c r="U56" s="162">
        <f t="shared" si="0"/>
        <v>50</v>
      </c>
      <c r="V56" s="162">
        <f t="shared" si="1"/>
        <v>0</v>
      </c>
      <c r="W56" s="165">
        <f t="shared" si="2"/>
        <v>50</v>
      </c>
      <c r="Y56" s="157" t="s">
        <v>207</v>
      </c>
    </row>
    <row r="57" spans="1:25" s="157" customFormat="1" ht="15.75">
      <c r="A57" s="159" t="s">
        <v>203</v>
      </c>
      <c r="B57" s="160" t="s">
        <v>132</v>
      </c>
      <c r="C57" s="159" t="s">
        <v>211</v>
      </c>
      <c r="D57" s="250" t="s">
        <v>240</v>
      </c>
      <c r="E57" s="159" t="s">
        <v>239</v>
      </c>
      <c r="F57" s="159"/>
      <c r="G57" s="159"/>
      <c r="H57" s="177"/>
      <c r="I57" s="177"/>
      <c r="J57" s="178"/>
      <c r="K57" s="178"/>
      <c r="L57" s="179"/>
      <c r="M57" s="164">
        <v>100</v>
      </c>
      <c r="N57" s="179">
        <v>50</v>
      </c>
      <c r="O57" s="179">
        <v>50</v>
      </c>
      <c r="P57" s="179"/>
      <c r="Q57" s="179">
        <v>50</v>
      </c>
      <c r="R57" s="179"/>
      <c r="S57" s="179">
        <v>50</v>
      </c>
      <c r="U57" s="162">
        <f t="shared" si="0"/>
        <v>100</v>
      </c>
      <c r="V57" s="162">
        <f t="shared" si="1"/>
        <v>200</v>
      </c>
      <c r="W57" s="165">
        <f t="shared" si="2"/>
        <v>300</v>
      </c>
      <c r="Y57" s="157" t="s">
        <v>207</v>
      </c>
    </row>
    <row r="58" spans="1:25" s="157" customFormat="1" ht="15.75">
      <c r="A58" s="159" t="s">
        <v>203</v>
      </c>
      <c r="B58" s="160" t="s">
        <v>132</v>
      </c>
      <c r="C58" s="159" t="s">
        <v>211</v>
      </c>
      <c r="D58" s="248" t="s">
        <v>241</v>
      </c>
      <c r="E58" s="159" t="s">
        <v>242</v>
      </c>
      <c r="F58" s="159"/>
      <c r="G58" s="159"/>
      <c r="H58" s="177"/>
      <c r="I58" s="177">
        <v>50</v>
      </c>
      <c r="J58" s="178"/>
      <c r="K58" s="178">
        <v>50</v>
      </c>
      <c r="L58" s="179"/>
      <c r="M58" s="162"/>
      <c r="N58" s="179"/>
      <c r="O58" s="179"/>
      <c r="P58" s="179"/>
      <c r="Q58" s="179"/>
      <c r="R58" s="179"/>
      <c r="S58" s="179"/>
      <c r="U58" s="162">
        <f t="shared" si="0"/>
        <v>100</v>
      </c>
      <c r="V58" s="162">
        <f t="shared" si="1"/>
        <v>0</v>
      </c>
      <c r="W58" s="165">
        <f t="shared" si="2"/>
        <v>100</v>
      </c>
      <c r="Y58" s="157" t="s">
        <v>207</v>
      </c>
    </row>
    <row r="59" spans="1:25" s="157" customFormat="1" ht="15.75">
      <c r="A59" s="159"/>
      <c r="B59" s="160" t="s">
        <v>132</v>
      </c>
      <c r="C59" s="159" t="s">
        <v>211</v>
      </c>
      <c r="D59" s="250" t="s">
        <v>243</v>
      </c>
      <c r="E59" s="159" t="s">
        <v>242</v>
      </c>
      <c r="F59" s="159"/>
      <c r="G59" s="159"/>
      <c r="H59" s="177"/>
      <c r="I59" s="177"/>
      <c r="J59" s="178"/>
      <c r="K59" s="179"/>
      <c r="L59" s="179"/>
      <c r="M59" s="162"/>
      <c r="N59" s="179">
        <v>50</v>
      </c>
      <c r="O59" s="179"/>
      <c r="P59" s="179">
        <v>150</v>
      </c>
      <c r="Q59" s="179">
        <v>50</v>
      </c>
      <c r="R59" s="179">
        <v>50</v>
      </c>
      <c r="S59" s="179"/>
      <c r="U59" s="162">
        <f t="shared" si="0"/>
        <v>0</v>
      </c>
      <c r="V59" s="162">
        <f t="shared" si="1"/>
        <v>300</v>
      </c>
      <c r="W59" s="165">
        <f t="shared" si="2"/>
        <v>300</v>
      </c>
    </row>
    <row r="60" spans="1:25" s="157" customFormat="1" ht="15.75">
      <c r="A60" s="159" t="s">
        <v>190</v>
      </c>
      <c r="B60" s="160" t="s">
        <v>132</v>
      </c>
      <c r="C60" s="159" t="s">
        <v>211</v>
      </c>
      <c r="D60" s="249" t="s">
        <v>244</v>
      </c>
      <c r="E60" s="159" t="s">
        <v>245</v>
      </c>
      <c r="F60" s="159"/>
      <c r="G60" s="159" t="s">
        <v>246</v>
      </c>
      <c r="H60" s="177"/>
      <c r="I60" s="177">
        <v>100</v>
      </c>
      <c r="J60" s="178"/>
      <c r="K60" s="178">
        <v>100</v>
      </c>
      <c r="L60" s="179"/>
      <c r="M60" s="179"/>
      <c r="N60" s="179"/>
      <c r="O60" s="179">
        <v>100</v>
      </c>
      <c r="P60" s="179"/>
      <c r="Q60" s="180">
        <v>100</v>
      </c>
      <c r="R60" s="179"/>
      <c r="S60" s="179"/>
      <c r="U60" s="162">
        <f t="shared" si="0"/>
        <v>200</v>
      </c>
      <c r="V60" s="162">
        <f t="shared" si="1"/>
        <v>200</v>
      </c>
      <c r="W60" s="165">
        <f t="shared" si="2"/>
        <v>400</v>
      </c>
      <c r="Y60" s="157" t="s">
        <v>177</v>
      </c>
    </row>
    <row r="61" spans="1:25" s="176" customFormat="1" ht="18.75">
      <c r="A61" s="172"/>
      <c r="B61" s="173" t="s">
        <v>132</v>
      </c>
      <c r="C61" s="172" t="s">
        <v>211</v>
      </c>
      <c r="D61" s="174" t="s">
        <v>247</v>
      </c>
      <c r="E61" s="172" t="s">
        <v>247</v>
      </c>
      <c r="F61" s="172"/>
      <c r="G61" s="174" t="s">
        <v>247</v>
      </c>
      <c r="H61" s="184">
        <f t="shared" ref="H61:S61" si="4">SUM(H38:H60)</f>
        <v>550</v>
      </c>
      <c r="I61" s="184">
        <f>SUM(I38:I60)</f>
        <v>500</v>
      </c>
      <c r="J61" s="184">
        <f t="shared" si="4"/>
        <v>200</v>
      </c>
      <c r="K61" s="184">
        <f>SUM(K38:K60)</f>
        <v>400</v>
      </c>
      <c r="L61" s="184">
        <f t="shared" si="4"/>
        <v>0</v>
      </c>
      <c r="M61" s="184">
        <f>SUM(M38:M60)</f>
        <v>1000</v>
      </c>
      <c r="N61" s="184">
        <f t="shared" si="4"/>
        <v>750</v>
      </c>
      <c r="O61" s="184">
        <f t="shared" si="4"/>
        <v>1350</v>
      </c>
      <c r="P61" s="184">
        <f t="shared" si="4"/>
        <v>450</v>
      </c>
      <c r="Q61" s="184">
        <f t="shared" si="4"/>
        <v>600</v>
      </c>
      <c r="R61" s="184">
        <f t="shared" si="4"/>
        <v>500</v>
      </c>
      <c r="S61" s="184">
        <f t="shared" si="4"/>
        <v>250</v>
      </c>
      <c r="U61" s="184">
        <f t="shared" si="0"/>
        <v>2650</v>
      </c>
      <c r="V61" s="184">
        <f t="shared" si="1"/>
        <v>3900</v>
      </c>
      <c r="W61" s="184">
        <f t="shared" si="2"/>
        <v>6550</v>
      </c>
      <c r="X61" s="157"/>
      <c r="Y61" s="157"/>
    </row>
    <row r="62" spans="1:25" s="157" customFormat="1" ht="15.75" hidden="1">
      <c r="A62" s="159" t="s">
        <v>159</v>
      </c>
      <c r="B62" s="160" t="s">
        <v>248</v>
      </c>
      <c r="C62" s="159" t="s">
        <v>133</v>
      </c>
      <c r="D62" s="159" t="s">
        <v>194</v>
      </c>
      <c r="E62" s="159" t="s">
        <v>195</v>
      </c>
      <c r="F62" s="159"/>
      <c r="G62" s="159" t="s">
        <v>196</v>
      </c>
      <c r="H62" s="161"/>
      <c r="I62" s="161"/>
      <c r="J62" s="162"/>
      <c r="K62" s="162"/>
      <c r="L62" s="162"/>
      <c r="M62" s="162"/>
      <c r="N62" s="162"/>
      <c r="O62" s="162"/>
      <c r="P62" s="162"/>
      <c r="Q62" s="162"/>
      <c r="R62" s="162"/>
      <c r="S62" s="162"/>
      <c r="U62" s="162">
        <f>SUM(H62:M62)</f>
        <v>0</v>
      </c>
      <c r="V62" s="162">
        <f>SUM(N62:S62)</f>
        <v>0</v>
      </c>
      <c r="W62" s="165">
        <f t="shared" si="2"/>
        <v>0</v>
      </c>
    </row>
    <row r="63" spans="1:25" s="157" customFormat="1" ht="15.75">
      <c r="A63" s="159" t="s">
        <v>159</v>
      </c>
      <c r="B63" s="160" t="s">
        <v>248</v>
      </c>
      <c r="C63" s="159" t="s">
        <v>133</v>
      </c>
      <c r="D63" s="159" t="s">
        <v>197</v>
      </c>
      <c r="E63" s="159" t="s">
        <v>198</v>
      </c>
      <c r="F63" s="159"/>
      <c r="G63" s="159"/>
      <c r="H63" s="161">
        <f>1020-106</f>
        <v>914</v>
      </c>
      <c r="I63" s="161">
        <f>900+106-1</f>
        <v>1005</v>
      </c>
      <c r="J63" s="165">
        <f>1000-100+200+1</f>
        <v>1101</v>
      </c>
      <c r="K63" s="162">
        <f>-200+100+1100-100</f>
        <v>900</v>
      </c>
      <c r="L63" s="162">
        <f>1100</f>
        <v>1100</v>
      </c>
      <c r="M63" s="162">
        <f>100+800</f>
        <v>900</v>
      </c>
      <c r="N63" s="162">
        <v>900</v>
      </c>
      <c r="O63" s="162">
        <v>1200</v>
      </c>
      <c r="P63" s="162">
        <v>1100</v>
      </c>
      <c r="Q63" s="162"/>
      <c r="R63" s="162"/>
      <c r="S63" s="162"/>
      <c r="U63" s="162">
        <f>SUM(H63:M63)</f>
        <v>5920</v>
      </c>
      <c r="V63" s="162">
        <f t="shared" ref="V63:V121" si="5">SUM(N63:S63)</f>
        <v>3200</v>
      </c>
      <c r="W63" s="165">
        <f>SUM(H63:S63)</f>
        <v>9120</v>
      </c>
      <c r="Y63" s="157" t="s">
        <v>162</v>
      </c>
    </row>
    <row r="64" spans="1:25" s="157" customFormat="1" ht="15.75">
      <c r="A64" s="159" t="s">
        <v>159</v>
      </c>
      <c r="B64" s="160" t="s">
        <v>248</v>
      </c>
      <c r="C64" s="159" t="s">
        <v>133</v>
      </c>
      <c r="D64" s="159" t="s">
        <v>249</v>
      </c>
      <c r="E64" s="159"/>
      <c r="F64" s="159"/>
      <c r="G64" s="159"/>
      <c r="H64" s="161"/>
      <c r="I64" s="161"/>
      <c r="J64" s="162"/>
      <c r="K64" s="162"/>
      <c r="L64" s="162"/>
      <c r="M64" s="162"/>
      <c r="N64" s="162"/>
      <c r="O64" s="162"/>
      <c r="P64" s="162"/>
      <c r="Q64" s="162">
        <v>1800</v>
      </c>
      <c r="R64" s="162">
        <v>600</v>
      </c>
      <c r="S64" s="162">
        <v>700</v>
      </c>
      <c r="U64" s="162">
        <f t="shared" ref="U64:U121" si="6">SUM(H64:M64)</f>
        <v>0</v>
      </c>
      <c r="V64" s="162">
        <f t="shared" si="5"/>
        <v>3100</v>
      </c>
      <c r="W64" s="165">
        <f t="shared" si="2"/>
        <v>3100</v>
      </c>
      <c r="Y64" s="157" t="s">
        <v>162</v>
      </c>
    </row>
    <row r="65" spans="1:25" s="157" customFormat="1" ht="15.75">
      <c r="A65" s="159" t="s">
        <v>250</v>
      </c>
      <c r="B65" s="160" t="s">
        <v>248</v>
      </c>
      <c r="C65" s="159" t="s">
        <v>133</v>
      </c>
      <c r="D65" s="159" t="s">
        <v>251</v>
      </c>
      <c r="E65" s="159" t="s">
        <v>252</v>
      </c>
      <c r="F65" s="159"/>
      <c r="G65" s="159" t="s">
        <v>253</v>
      </c>
      <c r="H65" s="161">
        <v>920</v>
      </c>
      <c r="I65" s="161">
        <f>880-80+40+40</f>
        <v>880</v>
      </c>
      <c r="J65" s="185">
        <f>-40+80+760-40-120</f>
        <v>640</v>
      </c>
      <c r="K65" s="162">
        <f>120+680+80</f>
        <v>880</v>
      </c>
      <c r="L65" s="162">
        <f>-80+920</f>
        <v>840</v>
      </c>
      <c r="M65" s="162">
        <v>440</v>
      </c>
      <c r="N65" s="162"/>
      <c r="O65" s="162"/>
      <c r="P65" s="162"/>
      <c r="Q65" s="162"/>
      <c r="R65" s="162"/>
      <c r="S65" s="162"/>
      <c r="U65" s="162">
        <f t="shared" si="6"/>
        <v>4600</v>
      </c>
      <c r="V65" s="162">
        <f t="shared" si="5"/>
        <v>0</v>
      </c>
      <c r="W65" s="165">
        <f t="shared" si="2"/>
        <v>4600</v>
      </c>
      <c r="Y65" s="157" t="s">
        <v>137</v>
      </c>
    </row>
    <row r="66" spans="1:25" s="157" customFormat="1" ht="15.75" hidden="1">
      <c r="A66" s="159" t="s">
        <v>250</v>
      </c>
      <c r="B66" s="160" t="s">
        <v>248</v>
      </c>
      <c r="C66" s="159" t="s">
        <v>133</v>
      </c>
      <c r="D66" s="159" t="s">
        <v>254</v>
      </c>
      <c r="E66" s="159" t="s">
        <v>252</v>
      </c>
      <c r="F66" s="159"/>
      <c r="G66" s="159"/>
      <c r="H66" s="161"/>
      <c r="I66" s="161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U66" s="162">
        <f t="shared" si="6"/>
        <v>0</v>
      </c>
      <c r="V66" s="162">
        <f t="shared" si="5"/>
        <v>0</v>
      </c>
      <c r="W66" s="165">
        <f t="shared" si="2"/>
        <v>0</v>
      </c>
      <c r="Y66" s="157" t="s">
        <v>137</v>
      </c>
    </row>
    <row r="67" spans="1:25" s="157" customFormat="1" ht="15.75">
      <c r="A67" s="159" t="s">
        <v>250</v>
      </c>
      <c r="B67" s="160" t="s">
        <v>248</v>
      </c>
      <c r="C67" s="159" t="s">
        <v>133</v>
      </c>
      <c r="D67" s="159" t="s">
        <v>255</v>
      </c>
      <c r="E67" s="159" t="s">
        <v>256</v>
      </c>
      <c r="F67" s="159"/>
      <c r="G67" s="159" t="s">
        <v>257</v>
      </c>
      <c r="H67" s="161"/>
      <c r="I67" s="161">
        <v>10</v>
      </c>
      <c r="J67" s="162"/>
      <c r="K67" s="162"/>
      <c r="L67" s="162"/>
      <c r="M67" s="162"/>
      <c r="N67" s="162">
        <v>1320</v>
      </c>
      <c r="O67" s="162">
        <v>1440</v>
      </c>
      <c r="P67" s="162">
        <v>1480</v>
      </c>
      <c r="Q67" s="162">
        <v>1320</v>
      </c>
      <c r="R67" s="162">
        <v>720</v>
      </c>
      <c r="S67" s="162">
        <v>800</v>
      </c>
      <c r="U67" s="162">
        <f t="shared" si="6"/>
        <v>10</v>
      </c>
      <c r="V67" s="162">
        <f t="shared" si="5"/>
        <v>7080</v>
      </c>
      <c r="W67" s="165">
        <f t="shared" si="2"/>
        <v>7090</v>
      </c>
      <c r="Y67" s="157" t="s">
        <v>137</v>
      </c>
    </row>
    <row r="68" spans="1:25" s="157" customFormat="1" ht="15.75">
      <c r="A68" s="159" t="s">
        <v>258</v>
      </c>
      <c r="B68" s="160" t="s">
        <v>248</v>
      </c>
      <c r="C68" s="159" t="s">
        <v>133</v>
      </c>
      <c r="D68" s="159" t="s">
        <v>259</v>
      </c>
      <c r="E68" s="159" t="s">
        <v>260</v>
      </c>
      <c r="F68" s="159"/>
      <c r="G68" s="159" t="s">
        <v>261</v>
      </c>
      <c r="H68" s="161"/>
      <c r="I68" s="161"/>
      <c r="J68" s="169">
        <f>960-80+80-160</f>
        <v>800</v>
      </c>
      <c r="K68" s="162">
        <f>160+960+80-80</f>
        <v>1120</v>
      </c>
      <c r="L68" s="162">
        <v>1000</v>
      </c>
      <c r="M68" s="162">
        <v>720</v>
      </c>
      <c r="N68" s="162">
        <v>720</v>
      </c>
      <c r="O68" s="162">
        <v>1000</v>
      </c>
      <c r="P68" s="162">
        <v>1080</v>
      </c>
      <c r="Q68" s="162">
        <v>1120</v>
      </c>
      <c r="R68" s="162">
        <v>680</v>
      </c>
      <c r="S68" s="162">
        <v>240</v>
      </c>
      <c r="U68" s="162">
        <f t="shared" si="6"/>
        <v>3640</v>
      </c>
      <c r="V68" s="162">
        <f t="shared" si="5"/>
        <v>4840</v>
      </c>
      <c r="W68" s="165">
        <f t="shared" si="2"/>
        <v>8480</v>
      </c>
      <c r="Y68" s="157" t="s">
        <v>262</v>
      </c>
    </row>
    <row r="69" spans="1:25" s="157" customFormat="1" ht="15.75" hidden="1">
      <c r="A69" s="159" t="s">
        <v>258</v>
      </c>
      <c r="B69" s="160" t="s">
        <v>248</v>
      </c>
      <c r="C69" s="159" t="s">
        <v>133</v>
      </c>
      <c r="D69" s="159"/>
      <c r="E69" s="159" t="s">
        <v>260</v>
      </c>
      <c r="F69" s="159"/>
      <c r="G69" s="159"/>
      <c r="H69" s="161"/>
      <c r="I69" s="161"/>
      <c r="J69" s="162"/>
      <c r="K69" s="162"/>
      <c r="L69" s="162"/>
      <c r="M69" s="162"/>
      <c r="N69" s="162"/>
      <c r="O69" s="162"/>
      <c r="P69" s="162"/>
      <c r="Q69" s="162"/>
      <c r="R69" s="162"/>
      <c r="S69" s="162"/>
      <c r="U69" s="162">
        <f t="shared" si="6"/>
        <v>0</v>
      </c>
      <c r="V69" s="162">
        <f t="shared" si="5"/>
        <v>0</v>
      </c>
      <c r="W69" s="165">
        <f t="shared" ref="W69:W121" si="7">SUM(H69:S69)</f>
        <v>0</v>
      </c>
    </row>
    <row r="70" spans="1:25" s="157" customFormat="1" ht="15.75">
      <c r="A70" s="159" t="s">
        <v>263</v>
      </c>
      <c r="B70" s="160" t="s">
        <v>248</v>
      </c>
      <c r="C70" s="159" t="s">
        <v>133</v>
      </c>
      <c r="D70" s="159" t="s">
        <v>264</v>
      </c>
      <c r="E70" s="159" t="s">
        <v>265</v>
      </c>
      <c r="F70" s="159"/>
      <c r="G70" s="159" t="s">
        <v>266</v>
      </c>
      <c r="H70" s="161"/>
      <c r="I70" s="161">
        <v>320</v>
      </c>
      <c r="J70" s="165">
        <v>120</v>
      </c>
      <c r="K70" s="162">
        <v>200</v>
      </c>
      <c r="L70" s="162">
        <v>160</v>
      </c>
      <c r="M70" s="162">
        <v>160</v>
      </c>
      <c r="N70" s="162">
        <v>160</v>
      </c>
      <c r="O70" s="162">
        <v>160</v>
      </c>
      <c r="P70" s="162">
        <v>200</v>
      </c>
      <c r="Q70" s="162">
        <v>160</v>
      </c>
      <c r="R70" s="162">
        <v>160</v>
      </c>
      <c r="S70" s="162">
        <v>120</v>
      </c>
      <c r="U70" s="162">
        <f t="shared" si="6"/>
        <v>960</v>
      </c>
      <c r="V70" s="162">
        <f t="shared" si="5"/>
        <v>960</v>
      </c>
      <c r="W70" s="165">
        <f>SUM(H70:S70)</f>
        <v>1920</v>
      </c>
      <c r="Y70" s="157" t="s">
        <v>262</v>
      </c>
    </row>
    <row r="71" spans="1:25" s="157" customFormat="1" ht="15.75" hidden="1">
      <c r="A71" s="159" t="s">
        <v>263</v>
      </c>
      <c r="B71" s="160" t="s">
        <v>248</v>
      </c>
      <c r="C71" s="159" t="s">
        <v>133</v>
      </c>
      <c r="D71" s="159"/>
      <c r="E71" s="159"/>
      <c r="F71" s="159"/>
      <c r="G71" s="159"/>
      <c r="H71" s="161"/>
      <c r="I71" s="161"/>
      <c r="J71" s="162"/>
      <c r="K71" s="162"/>
      <c r="L71" s="162"/>
      <c r="M71" s="162"/>
      <c r="N71" s="162"/>
      <c r="O71" s="162"/>
      <c r="P71" s="162"/>
      <c r="Q71" s="162"/>
      <c r="R71" s="162"/>
      <c r="S71" s="162"/>
      <c r="U71" s="162">
        <f t="shared" si="6"/>
        <v>0</v>
      </c>
      <c r="V71" s="162">
        <f t="shared" si="5"/>
        <v>0</v>
      </c>
      <c r="W71" s="165">
        <f t="shared" si="7"/>
        <v>0</v>
      </c>
    </row>
    <row r="72" spans="1:25" s="157" customFormat="1" ht="15.75">
      <c r="A72" s="159" t="s">
        <v>267</v>
      </c>
      <c r="B72" s="160" t="s">
        <v>248</v>
      </c>
      <c r="C72" s="159" t="s">
        <v>133</v>
      </c>
      <c r="D72" s="159" t="s">
        <v>268</v>
      </c>
      <c r="E72" s="159" t="s">
        <v>269</v>
      </c>
      <c r="F72" s="159"/>
      <c r="G72" s="159" t="s">
        <v>270</v>
      </c>
      <c r="H72" s="161"/>
      <c r="I72" s="161"/>
      <c r="J72" s="162"/>
      <c r="K72" s="164">
        <f>360-80</f>
        <v>280</v>
      </c>
      <c r="L72" s="162">
        <f>80+400</f>
        <v>480</v>
      </c>
      <c r="M72" s="162">
        <v>160</v>
      </c>
      <c r="N72" s="162">
        <v>240</v>
      </c>
      <c r="O72" s="162">
        <v>280</v>
      </c>
      <c r="P72" s="162"/>
      <c r="Q72" s="162"/>
      <c r="R72" s="162"/>
      <c r="S72" s="162"/>
      <c r="U72" s="162">
        <f t="shared" si="6"/>
        <v>920</v>
      </c>
      <c r="V72" s="162">
        <f t="shared" si="5"/>
        <v>520</v>
      </c>
      <c r="W72" s="165">
        <f t="shared" si="7"/>
        <v>1440</v>
      </c>
      <c r="Y72" s="157" t="s">
        <v>262</v>
      </c>
    </row>
    <row r="73" spans="1:25" s="157" customFormat="1" ht="15.75">
      <c r="A73" s="159" t="s">
        <v>267</v>
      </c>
      <c r="B73" s="160" t="s">
        <v>248</v>
      </c>
      <c r="C73" s="159" t="s">
        <v>133</v>
      </c>
      <c r="D73" s="159" t="s">
        <v>271</v>
      </c>
      <c r="E73" s="159" t="s">
        <v>269</v>
      </c>
      <c r="F73" s="159"/>
      <c r="G73" s="159"/>
      <c r="H73" s="161"/>
      <c r="I73" s="161"/>
      <c r="J73" s="162"/>
      <c r="K73" s="162"/>
      <c r="L73" s="162"/>
      <c r="M73" s="162"/>
      <c r="N73" s="162"/>
      <c r="O73" s="162"/>
      <c r="P73" s="164">
        <v>240</v>
      </c>
      <c r="Q73" s="162">
        <v>280</v>
      </c>
      <c r="R73" s="162">
        <v>240</v>
      </c>
      <c r="S73" s="162">
        <v>240</v>
      </c>
      <c r="U73" s="162">
        <f t="shared" si="6"/>
        <v>0</v>
      </c>
      <c r="V73" s="162">
        <f t="shared" si="5"/>
        <v>1000</v>
      </c>
      <c r="W73" s="165">
        <f t="shared" si="7"/>
        <v>1000</v>
      </c>
      <c r="Y73" s="157" t="s">
        <v>262</v>
      </c>
    </row>
    <row r="74" spans="1:25" s="157" customFormat="1" ht="15.75" hidden="1">
      <c r="A74" s="159" t="s">
        <v>272</v>
      </c>
      <c r="B74" s="160" t="s">
        <v>248</v>
      </c>
      <c r="C74" s="159" t="s">
        <v>133</v>
      </c>
      <c r="D74" s="159" t="s">
        <v>273</v>
      </c>
      <c r="E74" s="159" t="s">
        <v>274</v>
      </c>
      <c r="F74" s="159"/>
      <c r="G74" s="159"/>
      <c r="H74" s="161"/>
      <c r="I74" s="161"/>
      <c r="J74" s="162"/>
      <c r="K74" s="162"/>
      <c r="L74" s="162"/>
      <c r="M74" s="162"/>
      <c r="N74" s="162"/>
      <c r="O74" s="162"/>
      <c r="P74" s="162"/>
      <c r="Q74" s="162"/>
      <c r="R74" s="162"/>
      <c r="S74" s="162"/>
      <c r="U74" s="162">
        <f t="shared" si="6"/>
        <v>0</v>
      </c>
      <c r="V74" s="162">
        <f t="shared" si="5"/>
        <v>0</v>
      </c>
      <c r="W74" s="165">
        <f t="shared" si="7"/>
        <v>0</v>
      </c>
    </row>
    <row r="75" spans="1:25" s="157" customFormat="1" ht="15.75" hidden="1">
      <c r="A75" s="159" t="s">
        <v>272</v>
      </c>
      <c r="B75" s="160" t="s">
        <v>248</v>
      </c>
      <c r="C75" s="159" t="s">
        <v>133</v>
      </c>
      <c r="D75" s="159" t="s">
        <v>275</v>
      </c>
      <c r="E75" s="159" t="s">
        <v>274</v>
      </c>
      <c r="F75" s="159"/>
      <c r="G75" s="159"/>
      <c r="H75" s="161"/>
      <c r="I75" s="161"/>
      <c r="J75" s="162"/>
      <c r="K75" s="162"/>
      <c r="L75" s="162"/>
      <c r="M75" s="162"/>
      <c r="N75" s="162"/>
      <c r="O75" s="162"/>
      <c r="P75" s="162"/>
      <c r="Q75" s="162"/>
      <c r="R75" s="162"/>
      <c r="S75" s="162"/>
      <c r="U75" s="162">
        <f t="shared" si="6"/>
        <v>0</v>
      </c>
      <c r="V75" s="162">
        <f t="shared" si="5"/>
        <v>0</v>
      </c>
      <c r="W75" s="165">
        <f t="shared" si="7"/>
        <v>0</v>
      </c>
    </row>
    <row r="76" spans="1:25" s="157" customFormat="1" ht="15.75">
      <c r="A76" s="159" t="s">
        <v>272</v>
      </c>
      <c r="B76" s="160" t="s">
        <v>248</v>
      </c>
      <c r="C76" s="159" t="s">
        <v>133</v>
      </c>
      <c r="D76" s="159" t="s">
        <v>276</v>
      </c>
      <c r="E76" s="159" t="s">
        <v>277</v>
      </c>
      <c r="F76" s="159"/>
      <c r="G76" s="159" t="s">
        <v>277</v>
      </c>
      <c r="H76" s="161"/>
      <c r="I76" s="161"/>
      <c r="J76" s="186">
        <v>1</v>
      </c>
      <c r="K76" s="186">
        <v>13</v>
      </c>
      <c r="L76" s="162"/>
      <c r="M76" s="162"/>
      <c r="N76" s="162"/>
      <c r="O76" s="164">
        <v>480</v>
      </c>
      <c r="P76" s="162">
        <v>440</v>
      </c>
      <c r="Q76" s="162">
        <v>400</v>
      </c>
      <c r="R76" s="162">
        <v>280</v>
      </c>
      <c r="S76" s="162">
        <v>240</v>
      </c>
      <c r="U76" s="162">
        <f t="shared" si="6"/>
        <v>14</v>
      </c>
      <c r="V76" s="162">
        <f t="shared" si="5"/>
        <v>1840</v>
      </c>
      <c r="W76" s="165">
        <f t="shared" si="7"/>
        <v>1854</v>
      </c>
      <c r="Y76" s="157" t="s">
        <v>262</v>
      </c>
    </row>
    <row r="77" spans="1:25" s="157" customFormat="1" ht="15.75" hidden="1">
      <c r="A77" s="159" t="s">
        <v>278</v>
      </c>
      <c r="B77" s="160" t="s">
        <v>248</v>
      </c>
      <c r="C77" s="159" t="s">
        <v>133</v>
      </c>
      <c r="D77" s="159"/>
      <c r="E77" s="159"/>
      <c r="F77" s="159"/>
      <c r="G77" s="159"/>
      <c r="H77" s="161"/>
      <c r="I77" s="161"/>
      <c r="J77" s="162"/>
      <c r="K77" s="162"/>
      <c r="L77" s="162"/>
      <c r="M77" s="162"/>
      <c r="N77" s="162"/>
      <c r="O77" s="162"/>
      <c r="P77" s="162"/>
      <c r="Q77" s="162"/>
      <c r="R77" s="162"/>
      <c r="S77" s="162"/>
      <c r="U77" s="162">
        <f t="shared" si="6"/>
        <v>0</v>
      </c>
      <c r="V77" s="162">
        <f t="shared" si="5"/>
        <v>0</v>
      </c>
      <c r="W77" s="165">
        <f t="shared" si="7"/>
        <v>0</v>
      </c>
    </row>
    <row r="78" spans="1:25" s="157" customFormat="1" ht="15.75" hidden="1">
      <c r="A78" s="159" t="s">
        <v>263</v>
      </c>
      <c r="B78" s="160" t="s">
        <v>248</v>
      </c>
      <c r="C78" s="159" t="s">
        <v>133</v>
      </c>
      <c r="D78" s="159" t="s">
        <v>279</v>
      </c>
      <c r="E78" s="159" t="s">
        <v>280</v>
      </c>
      <c r="F78" s="159"/>
      <c r="G78" s="159"/>
      <c r="H78" s="161"/>
      <c r="I78" s="161"/>
      <c r="J78" s="162"/>
      <c r="K78" s="162"/>
      <c r="L78" s="162"/>
      <c r="M78" s="162"/>
      <c r="N78" s="162"/>
      <c r="O78" s="162"/>
      <c r="P78" s="162"/>
      <c r="Q78" s="162"/>
      <c r="R78" s="162"/>
      <c r="S78" s="162"/>
      <c r="U78" s="162">
        <f t="shared" si="6"/>
        <v>0</v>
      </c>
      <c r="V78" s="162">
        <f t="shared" si="5"/>
        <v>0</v>
      </c>
      <c r="W78" s="165">
        <f t="shared" si="7"/>
        <v>0</v>
      </c>
    </row>
    <row r="79" spans="1:25" s="157" customFormat="1" ht="15.75" hidden="1">
      <c r="A79" s="159" t="s">
        <v>263</v>
      </c>
      <c r="B79" s="160" t="s">
        <v>248</v>
      </c>
      <c r="C79" s="159" t="s">
        <v>133</v>
      </c>
      <c r="D79" s="159" t="s">
        <v>281</v>
      </c>
      <c r="E79" s="159" t="s">
        <v>282</v>
      </c>
      <c r="F79" s="159"/>
      <c r="G79" s="159"/>
      <c r="H79" s="161"/>
      <c r="I79" s="161"/>
      <c r="J79" s="162"/>
      <c r="K79" s="162"/>
      <c r="L79" s="162"/>
      <c r="M79" s="162"/>
      <c r="N79" s="162"/>
      <c r="O79" s="162"/>
      <c r="P79" s="162"/>
      <c r="Q79" s="162"/>
      <c r="R79" s="162"/>
      <c r="S79" s="162"/>
      <c r="U79" s="162">
        <f t="shared" si="6"/>
        <v>0</v>
      </c>
      <c r="V79" s="162">
        <f t="shared" si="5"/>
        <v>0</v>
      </c>
      <c r="W79" s="165">
        <f t="shared" si="7"/>
        <v>0</v>
      </c>
    </row>
    <row r="80" spans="1:25" s="157" customFormat="1" ht="15.75">
      <c r="A80" s="159" t="s">
        <v>131</v>
      </c>
      <c r="B80" s="160" t="s">
        <v>248</v>
      </c>
      <c r="C80" s="159" t="s">
        <v>133</v>
      </c>
      <c r="D80" s="159" t="s">
        <v>150</v>
      </c>
      <c r="E80" s="159" t="s">
        <v>144</v>
      </c>
      <c r="F80" s="159"/>
      <c r="G80" s="159" t="s">
        <v>151</v>
      </c>
      <c r="H80" s="161">
        <v>2520</v>
      </c>
      <c r="I80" s="161">
        <f>2840-40-40-40+30</f>
        <v>2750</v>
      </c>
      <c r="J80" s="187">
        <f>40+40+1600+40+200-30</f>
        <v>1890</v>
      </c>
      <c r="K80" s="162">
        <f>-120+1560+40</f>
        <v>1480</v>
      </c>
      <c r="L80" s="162">
        <f>-80+1600-40</f>
        <v>1480</v>
      </c>
      <c r="M80" s="162">
        <v>1040</v>
      </c>
      <c r="N80" s="162">
        <v>1880</v>
      </c>
      <c r="O80" s="162">
        <v>160</v>
      </c>
      <c r="P80" s="162">
        <v>240</v>
      </c>
      <c r="Q80" s="162"/>
      <c r="R80" s="162"/>
      <c r="S80" s="162"/>
      <c r="U80" s="162">
        <f t="shared" si="6"/>
        <v>11160</v>
      </c>
      <c r="V80" s="162">
        <f t="shared" si="5"/>
        <v>2280</v>
      </c>
      <c r="W80" s="165">
        <f t="shared" si="7"/>
        <v>13440</v>
      </c>
      <c r="Y80" s="157" t="s">
        <v>137</v>
      </c>
    </row>
    <row r="81" spans="1:25" s="157" customFormat="1" ht="15.75">
      <c r="A81" s="159" t="s">
        <v>131</v>
      </c>
      <c r="B81" s="160" t="s">
        <v>248</v>
      </c>
      <c r="C81" s="159" t="s">
        <v>133</v>
      </c>
      <c r="D81" s="159" t="s">
        <v>283</v>
      </c>
      <c r="E81" s="159"/>
      <c r="F81" s="159"/>
      <c r="G81" s="159"/>
      <c r="H81" s="161"/>
      <c r="I81" s="161"/>
      <c r="J81" s="162"/>
      <c r="K81" s="162"/>
      <c r="L81" s="162"/>
      <c r="M81" s="162"/>
      <c r="N81" s="162"/>
      <c r="O81" s="162"/>
      <c r="P81" s="162"/>
      <c r="Q81" s="162"/>
      <c r="R81" s="164">
        <v>1600</v>
      </c>
      <c r="S81" s="162">
        <f>780+20</f>
        <v>800</v>
      </c>
      <c r="U81" s="162">
        <f t="shared" si="6"/>
        <v>0</v>
      </c>
      <c r="V81" s="162">
        <f t="shared" si="5"/>
        <v>2400</v>
      </c>
      <c r="W81" s="165">
        <f t="shared" si="7"/>
        <v>2400</v>
      </c>
      <c r="Y81" s="157" t="s">
        <v>137</v>
      </c>
    </row>
    <row r="82" spans="1:25" s="157" customFormat="1" ht="15.75" hidden="1">
      <c r="A82" s="188" t="s">
        <v>131</v>
      </c>
      <c r="B82" s="160" t="s">
        <v>248</v>
      </c>
      <c r="C82" s="159" t="s">
        <v>133</v>
      </c>
      <c r="D82" s="159"/>
      <c r="E82" s="159"/>
      <c r="F82" s="159"/>
      <c r="G82" s="159"/>
      <c r="H82" s="161"/>
      <c r="I82" s="161"/>
      <c r="J82" s="162"/>
      <c r="K82" s="162"/>
      <c r="L82" s="162"/>
      <c r="M82" s="162"/>
      <c r="N82" s="162"/>
      <c r="O82" s="162"/>
      <c r="P82" s="162"/>
      <c r="Q82" s="162"/>
      <c r="R82" s="162"/>
      <c r="S82" s="162"/>
      <c r="U82" s="162">
        <f t="shared" si="6"/>
        <v>0</v>
      </c>
      <c r="V82" s="162">
        <f t="shared" si="5"/>
        <v>0</v>
      </c>
      <c r="W82" s="165">
        <f t="shared" si="7"/>
        <v>0</v>
      </c>
    </row>
    <row r="83" spans="1:25" s="157" customFormat="1" ht="15.75" hidden="1">
      <c r="A83" s="188" t="s">
        <v>131</v>
      </c>
      <c r="B83" s="160" t="s">
        <v>248</v>
      </c>
      <c r="C83" s="159" t="s">
        <v>133</v>
      </c>
      <c r="D83" s="159"/>
      <c r="E83" s="159"/>
      <c r="F83" s="159"/>
      <c r="G83" s="159"/>
      <c r="H83" s="161"/>
      <c r="I83" s="161"/>
      <c r="J83" s="162"/>
      <c r="K83" s="162"/>
      <c r="L83" s="162"/>
      <c r="M83" s="162"/>
      <c r="N83" s="162"/>
      <c r="O83" s="162"/>
      <c r="P83" s="162"/>
      <c r="Q83" s="162"/>
      <c r="R83" s="162"/>
      <c r="S83" s="162"/>
      <c r="U83" s="162">
        <f t="shared" si="6"/>
        <v>0</v>
      </c>
      <c r="V83" s="162">
        <f t="shared" si="5"/>
        <v>0</v>
      </c>
      <c r="W83" s="165">
        <f t="shared" si="7"/>
        <v>0</v>
      </c>
    </row>
    <row r="84" spans="1:25" s="157" customFormat="1" ht="15.75" hidden="1">
      <c r="A84" s="159" t="s">
        <v>190</v>
      </c>
      <c r="B84" s="160" t="s">
        <v>248</v>
      </c>
      <c r="C84" s="159" t="s">
        <v>133</v>
      </c>
      <c r="D84" s="159"/>
      <c r="E84" s="159"/>
      <c r="F84" s="159"/>
      <c r="G84" s="159"/>
      <c r="H84" s="161"/>
      <c r="I84" s="161"/>
      <c r="J84" s="162"/>
      <c r="K84" s="162"/>
      <c r="M84" s="162"/>
      <c r="N84" s="162"/>
      <c r="O84" s="162"/>
      <c r="P84" s="162"/>
      <c r="Q84" s="162"/>
      <c r="R84" s="162"/>
      <c r="S84" s="162"/>
      <c r="U84" s="162">
        <f t="shared" si="6"/>
        <v>0</v>
      </c>
      <c r="V84" s="162">
        <f t="shared" si="5"/>
        <v>0</v>
      </c>
      <c r="W84" s="165">
        <f t="shared" si="7"/>
        <v>0</v>
      </c>
    </row>
    <row r="85" spans="1:25" s="157" customFormat="1" ht="15.75" hidden="1">
      <c r="A85" s="159" t="s">
        <v>131</v>
      </c>
      <c r="B85" s="160" t="s">
        <v>248</v>
      </c>
      <c r="C85" s="159" t="s">
        <v>133</v>
      </c>
      <c r="D85" s="159" t="s">
        <v>284</v>
      </c>
      <c r="E85" s="159" t="s">
        <v>285</v>
      </c>
      <c r="F85" s="159"/>
      <c r="G85" s="159" t="s">
        <v>286</v>
      </c>
      <c r="H85" s="161"/>
      <c r="I85" s="161"/>
      <c r="J85" s="162"/>
      <c r="K85" s="162"/>
      <c r="L85" s="162"/>
      <c r="M85" s="162"/>
      <c r="N85" s="162"/>
      <c r="O85" s="162"/>
      <c r="P85" s="162"/>
      <c r="Q85" s="162"/>
      <c r="R85" s="162"/>
      <c r="S85" s="162"/>
      <c r="U85" s="162">
        <f t="shared" si="6"/>
        <v>0</v>
      </c>
      <c r="V85" s="162">
        <f t="shared" si="5"/>
        <v>0</v>
      </c>
      <c r="W85" s="165">
        <f t="shared" si="7"/>
        <v>0</v>
      </c>
    </row>
    <row r="86" spans="1:25" s="157" customFormat="1" ht="15.75">
      <c r="A86" s="159" t="s">
        <v>131</v>
      </c>
      <c r="B86" s="160" t="s">
        <v>248</v>
      </c>
      <c r="C86" s="159" t="s">
        <v>133</v>
      </c>
      <c r="D86" s="159" t="s">
        <v>287</v>
      </c>
      <c r="E86" s="159" t="s">
        <v>285</v>
      </c>
      <c r="F86" s="159"/>
      <c r="G86" s="159" t="s">
        <v>286</v>
      </c>
      <c r="H86" s="161">
        <v>50</v>
      </c>
      <c r="I86" s="161">
        <v>100</v>
      </c>
      <c r="J86" s="162">
        <f>100-100</f>
        <v>0</v>
      </c>
      <c r="K86" s="165">
        <f>50+50</f>
        <v>100</v>
      </c>
      <c r="L86" s="165">
        <f>50+50</f>
        <v>100</v>
      </c>
      <c r="M86" s="162">
        <v>50</v>
      </c>
      <c r="N86" s="162">
        <v>50</v>
      </c>
      <c r="O86" s="162">
        <v>50</v>
      </c>
      <c r="P86" s="162">
        <v>50</v>
      </c>
      <c r="Q86" s="162">
        <v>50</v>
      </c>
      <c r="R86" s="162">
        <v>50</v>
      </c>
      <c r="S86" s="162">
        <v>50</v>
      </c>
      <c r="U86" s="162">
        <f t="shared" si="6"/>
        <v>400</v>
      </c>
      <c r="V86" s="162">
        <f t="shared" si="5"/>
        <v>300</v>
      </c>
      <c r="W86" s="165">
        <f t="shared" si="7"/>
        <v>700</v>
      </c>
      <c r="Y86" s="157" t="s">
        <v>137</v>
      </c>
    </row>
    <row r="87" spans="1:25" s="176" customFormat="1" ht="18.75">
      <c r="A87" s="172"/>
      <c r="B87" s="173" t="s">
        <v>248</v>
      </c>
      <c r="C87" s="172" t="s">
        <v>133</v>
      </c>
      <c r="D87" s="174" t="s">
        <v>288</v>
      </c>
      <c r="E87" s="172" t="s">
        <v>288</v>
      </c>
      <c r="F87" s="172"/>
      <c r="G87" s="174" t="s">
        <v>288</v>
      </c>
      <c r="H87" s="175">
        <f>SUM(H62:H86)</f>
        <v>4404</v>
      </c>
      <c r="I87" s="175">
        <f t="shared" ref="I87:S87" si="8">SUM(I62:I86)</f>
        <v>5065</v>
      </c>
      <c r="J87" s="175">
        <f>SUM(J62:J86)</f>
        <v>4552</v>
      </c>
      <c r="K87" s="175">
        <f t="shared" si="8"/>
        <v>4973</v>
      </c>
      <c r="L87" s="175">
        <f t="shared" si="8"/>
        <v>5160</v>
      </c>
      <c r="M87" s="175">
        <f t="shared" si="8"/>
        <v>3470</v>
      </c>
      <c r="N87" s="175">
        <f t="shared" si="8"/>
        <v>5270</v>
      </c>
      <c r="O87" s="175">
        <f t="shared" si="8"/>
        <v>4770</v>
      </c>
      <c r="P87" s="175">
        <f t="shared" si="8"/>
        <v>4830</v>
      </c>
      <c r="Q87" s="175">
        <f t="shared" si="8"/>
        <v>5130</v>
      </c>
      <c r="R87" s="175">
        <f t="shared" si="8"/>
        <v>4330</v>
      </c>
      <c r="S87" s="175">
        <f t="shared" si="8"/>
        <v>3190</v>
      </c>
      <c r="U87" s="175">
        <f t="shared" si="6"/>
        <v>27624</v>
      </c>
      <c r="V87" s="175">
        <f t="shared" si="5"/>
        <v>27520</v>
      </c>
      <c r="W87" s="175">
        <f t="shared" si="7"/>
        <v>55144</v>
      </c>
      <c r="X87" s="157"/>
      <c r="Y87" s="157"/>
    </row>
    <row r="88" spans="1:25" s="157" customFormat="1" ht="15.75">
      <c r="A88" s="159"/>
      <c r="B88" s="160" t="s">
        <v>289</v>
      </c>
      <c r="C88" s="159" t="s">
        <v>211</v>
      </c>
      <c r="D88" s="159" t="s">
        <v>290</v>
      </c>
      <c r="E88" s="159" t="s">
        <v>291</v>
      </c>
      <c r="F88" s="159"/>
      <c r="G88" s="159" t="s">
        <v>292</v>
      </c>
      <c r="H88" s="161">
        <v>200</v>
      </c>
      <c r="I88" s="161">
        <v>200</v>
      </c>
      <c r="J88" s="162">
        <v>400</v>
      </c>
      <c r="K88" s="162">
        <f>200</f>
        <v>200</v>
      </c>
      <c r="L88" s="162">
        <f>500</f>
        <v>500</v>
      </c>
      <c r="M88" s="162">
        <v>300</v>
      </c>
      <c r="N88" s="162">
        <v>300</v>
      </c>
      <c r="O88" s="162"/>
      <c r="P88" s="162"/>
      <c r="Q88" s="162"/>
      <c r="R88" s="162"/>
      <c r="S88" s="162"/>
      <c r="U88" s="162">
        <f t="shared" si="6"/>
        <v>1800</v>
      </c>
      <c r="V88" s="162">
        <f t="shared" si="5"/>
        <v>300</v>
      </c>
      <c r="W88" s="165">
        <f t="shared" si="7"/>
        <v>2100</v>
      </c>
      <c r="Y88" s="157" t="s">
        <v>177</v>
      </c>
    </row>
    <row r="89" spans="1:25" s="157" customFormat="1" ht="15.75">
      <c r="A89" s="159"/>
      <c r="B89" s="160" t="s">
        <v>289</v>
      </c>
      <c r="C89" s="159" t="s">
        <v>211</v>
      </c>
      <c r="D89" s="159" t="s">
        <v>293</v>
      </c>
      <c r="E89" s="159" t="s">
        <v>291</v>
      </c>
      <c r="F89" s="159"/>
      <c r="G89" s="159"/>
      <c r="H89" s="161"/>
      <c r="I89" s="161"/>
      <c r="J89" s="162"/>
      <c r="K89" s="162"/>
      <c r="L89" s="162"/>
      <c r="M89" s="162"/>
      <c r="N89" s="162"/>
      <c r="O89" s="164">
        <v>400</v>
      </c>
      <c r="P89" s="162">
        <v>400</v>
      </c>
      <c r="Q89" s="162">
        <f>300+100</f>
        <v>400</v>
      </c>
      <c r="R89" s="162">
        <v>300</v>
      </c>
      <c r="S89" s="162">
        <v>200</v>
      </c>
      <c r="U89" s="162">
        <f t="shared" si="6"/>
        <v>0</v>
      </c>
      <c r="V89" s="162">
        <f t="shared" si="5"/>
        <v>1700</v>
      </c>
      <c r="W89" s="165">
        <f t="shared" si="7"/>
        <v>1700</v>
      </c>
    </row>
    <row r="90" spans="1:25" s="157" customFormat="1" ht="15.75">
      <c r="A90" s="159"/>
      <c r="B90" s="160" t="s">
        <v>289</v>
      </c>
      <c r="C90" s="159" t="s">
        <v>211</v>
      </c>
      <c r="D90" s="159" t="s">
        <v>294</v>
      </c>
      <c r="E90" s="159" t="s">
        <v>245</v>
      </c>
      <c r="F90" s="159"/>
      <c r="G90" s="159"/>
      <c r="H90" s="161">
        <v>200</v>
      </c>
      <c r="I90" s="161">
        <f>200-100</f>
        <v>100</v>
      </c>
      <c r="J90" s="162">
        <f>200+100</f>
        <v>300</v>
      </c>
      <c r="K90" s="162">
        <v>200</v>
      </c>
      <c r="L90" s="162"/>
      <c r="M90" s="162"/>
      <c r="N90" s="162"/>
      <c r="O90" s="162"/>
      <c r="P90" s="162"/>
      <c r="Q90" s="162"/>
      <c r="R90" s="162"/>
      <c r="S90" s="162"/>
      <c r="U90" s="162">
        <f t="shared" si="6"/>
        <v>800</v>
      </c>
      <c r="V90" s="162">
        <f t="shared" si="5"/>
        <v>0</v>
      </c>
      <c r="W90" s="165">
        <f t="shared" si="7"/>
        <v>800</v>
      </c>
      <c r="Y90" s="157" t="s">
        <v>177</v>
      </c>
    </row>
    <row r="91" spans="1:25" s="157" customFormat="1" ht="15.75">
      <c r="A91" s="159"/>
      <c r="B91" s="160" t="s">
        <v>289</v>
      </c>
      <c r="C91" s="159" t="s">
        <v>211</v>
      </c>
      <c r="D91" s="159" t="s">
        <v>295</v>
      </c>
      <c r="E91" s="159" t="s">
        <v>245</v>
      </c>
      <c r="F91" s="159"/>
      <c r="G91" s="159"/>
      <c r="H91" s="161"/>
      <c r="I91" s="161"/>
      <c r="J91" s="162"/>
      <c r="K91" s="162"/>
      <c r="L91" s="164">
        <v>300</v>
      </c>
      <c r="M91" s="162">
        <v>300</v>
      </c>
      <c r="N91" s="162">
        <v>200</v>
      </c>
      <c r="O91" s="162">
        <v>200</v>
      </c>
      <c r="P91" s="162">
        <v>100</v>
      </c>
      <c r="Q91" s="162">
        <f>100+200</f>
        <v>300</v>
      </c>
      <c r="R91" s="162">
        <v>100</v>
      </c>
      <c r="S91" s="162">
        <v>100</v>
      </c>
      <c r="U91" s="162">
        <f t="shared" si="6"/>
        <v>600</v>
      </c>
      <c r="V91" s="162">
        <f t="shared" si="5"/>
        <v>1000</v>
      </c>
      <c r="W91" s="165">
        <f t="shared" si="7"/>
        <v>1600</v>
      </c>
      <c r="Y91" s="157" t="s">
        <v>177</v>
      </c>
    </row>
    <row r="92" spans="1:25" s="176" customFormat="1" ht="18.75">
      <c r="A92" s="172"/>
      <c r="B92" s="173" t="s">
        <v>289</v>
      </c>
      <c r="C92" s="172" t="s">
        <v>211</v>
      </c>
      <c r="D92" s="174" t="s">
        <v>296</v>
      </c>
      <c r="E92" s="172" t="s">
        <v>296</v>
      </c>
      <c r="F92" s="172"/>
      <c r="G92" s="174" t="s">
        <v>296</v>
      </c>
      <c r="H92" s="175">
        <f>SUM(H88:H91)</f>
        <v>400</v>
      </c>
      <c r="I92" s="175">
        <f t="shared" ref="I92:S92" si="9">SUM(I88:I91)</f>
        <v>300</v>
      </c>
      <c r="J92" s="175">
        <f t="shared" si="9"/>
        <v>700</v>
      </c>
      <c r="K92" s="175">
        <f t="shared" si="9"/>
        <v>400</v>
      </c>
      <c r="L92" s="175">
        <f t="shared" si="9"/>
        <v>800</v>
      </c>
      <c r="M92" s="175">
        <f t="shared" si="9"/>
        <v>600</v>
      </c>
      <c r="N92" s="175">
        <f t="shared" si="9"/>
        <v>500</v>
      </c>
      <c r="O92" s="175">
        <f t="shared" si="9"/>
        <v>600</v>
      </c>
      <c r="P92" s="175">
        <f t="shared" si="9"/>
        <v>500</v>
      </c>
      <c r="Q92" s="175">
        <f t="shared" si="9"/>
        <v>700</v>
      </c>
      <c r="R92" s="175">
        <f t="shared" si="9"/>
        <v>400</v>
      </c>
      <c r="S92" s="175">
        <f t="shared" si="9"/>
        <v>300</v>
      </c>
      <c r="U92" s="175">
        <f>SUM(H92:M92)</f>
        <v>3200</v>
      </c>
      <c r="V92" s="175">
        <f t="shared" si="5"/>
        <v>3000</v>
      </c>
      <c r="W92" s="175">
        <f t="shared" si="7"/>
        <v>6200</v>
      </c>
      <c r="X92" s="157"/>
      <c r="Y92" s="157"/>
    </row>
    <row r="93" spans="1:25" s="157" customFormat="1" ht="15.75">
      <c r="A93" s="159"/>
      <c r="B93" s="160" t="s">
        <v>289</v>
      </c>
      <c r="C93" s="159" t="s">
        <v>211</v>
      </c>
      <c r="D93" s="159" t="s">
        <v>297</v>
      </c>
      <c r="E93" s="159" t="s">
        <v>298</v>
      </c>
      <c r="F93" s="159"/>
      <c r="G93" s="159"/>
      <c r="H93" s="161"/>
      <c r="I93" s="161"/>
      <c r="J93" s="162"/>
      <c r="K93" s="164">
        <v>100</v>
      </c>
      <c r="L93" s="162"/>
      <c r="M93" s="162"/>
      <c r="N93" s="162"/>
      <c r="O93" s="162"/>
      <c r="P93" s="162"/>
      <c r="Q93" s="162">
        <v>2500</v>
      </c>
      <c r="R93" s="162">
        <v>2500</v>
      </c>
      <c r="S93" s="162">
        <v>4500</v>
      </c>
      <c r="U93" s="162">
        <f t="shared" ref="U93:U94" si="10">SUM(H93:M93)</f>
        <v>100</v>
      </c>
      <c r="V93" s="162">
        <f t="shared" ref="V93:V95" si="11">SUM(N93:S93)</f>
        <v>9500</v>
      </c>
      <c r="W93" s="165">
        <f t="shared" ref="W93:W95" si="12">SUM(H93:S93)</f>
        <v>9600</v>
      </c>
      <c r="Y93" s="157" t="s">
        <v>177</v>
      </c>
    </row>
    <row r="94" spans="1:25" s="157" customFormat="1" ht="15.75" hidden="1">
      <c r="A94" s="159"/>
      <c r="B94" s="160" t="s">
        <v>289</v>
      </c>
      <c r="C94" s="159" t="s">
        <v>211</v>
      </c>
      <c r="D94" s="159"/>
      <c r="E94" s="159"/>
      <c r="F94" s="159"/>
      <c r="G94" s="159"/>
      <c r="H94" s="161"/>
      <c r="I94" s="161"/>
      <c r="J94" s="162"/>
      <c r="K94" s="162"/>
      <c r="L94" s="162"/>
      <c r="M94" s="162"/>
      <c r="N94" s="162"/>
      <c r="O94" s="162"/>
      <c r="P94" s="162"/>
      <c r="Q94" s="162"/>
      <c r="R94" s="162"/>
      <c r="S94" s="162"/>
      <c r="U94" s="162">
        <f t="shared" si="10"/>
        <v>0</v>
      </c>
      <c r="V94" s="162">
        <f t="shared" si="11"/>
        <v>0</v>
      </c>
      <c r="W94" s="165">
        <f t="shared" si="12"/>
        <v>0</v>
      </c>
      <c r="Y94" s="157" t="s">
        <v>177</v>
      </c>
    </row>
    <row r="95" spans="1:25" s="176" customFormat="1" ht="18.75">
      <c r="A95" s="172"/>
      <c r="B95" s="173" t="s">
        <v>289</v>
      </c>
      <c r="C95" s="172" t="s">
        <v>211</v>
      </c>
      <c r="D95" s="174" t="s">
        <v>296</v>
      </c>
      <c r="E95" s="172" t="s">
        <v>299</v>
      </c>
      <c r="F95" s="172"/>
      <c r="G95" s="174" t="s">
        <v>296</v>
      </c>
      <c r="H95" s="175">
        <f>SUM(H93:H94)</f>
        <v>0</v>
      </c>
      <c r="I95" s="175">
        <f t="shared" ref="I95:S95" si="13">SUM(I93:I94)</f>
        <v>0</v>
      </c>
      <c r="J95" s="175">
        <f t="shared" si="13"/>
        <v>0</v>
      </c>
      <c r="K95" s="175">
        <f t="shared" si="13"/>
        <v>100</v>
      </c>
      <c r="L95" s="175">
        <f t="shared" si="13"/>
        <v>0</v>
      </c>
      <c r="M95" s="175">
        <f t="shared" si="13"/>
        <v>0</v>
      </c>
      <c r="N95" s="175">
        <f t="shared" si="13"/>
        <v>0</v>
      </c>
      <c r="O95" s="175">
        <f t="shared" si="13"/>
        <v>0</v>
      </c>
      <c r="P95" s="175">
        <f t="shared" si="13"/>
        <v>0</v>
      </c>
      <c r="Q95" s="175">
        <f t="shared" si="13"/>
        <v>2500</v>
      </c>
      <c r="R95" s="175">
        <f t="shared" si="13"/>
        <v>2500</v>
      </c>
      <c r="S95" s="175">
        <f t="shared" si="13"/>
        <v>4500</v>
      </c>
      <c r="U95" s="175">
        <f>SUM(H95:M95)</f>
        <v>100</v>
      </c>
      <c r="V95" s="175">
        <f t="shared" si="11"/>
        <v>9500</v>
      </c>
      <c r="W95" s="175">
        <f t="shared" si="12"/>
        <v>9600</v>
      </c>
      <c r="X95" s="157"/>
      <c r="Y95" s="157"/>
    </row>
    <row r="96" spans="1:25" s="157" customFormat="1" ht="15.75">
      <c r="A96" s="159" t="s">
        <v>300</v>
      </c>
      <c r="B96" s="160" t="s">
        <v>301</v>
      </c>
      <c r="C96" s="159" t="s">
        <v>133</v>
      </c>
      <c r="D96" s="159" t="s">
        <v>302</v>
      </c>
      <c r="E96" s="159" t="s">
        <v>303</v>
      </c>
      <c r="F96" s="159"/>
      <c r="G96" s="159"/>
      <c r="H96" s="177">
        <v>550</v>
      </c>
      <c r="I96" s="177">
        <v>600</v>
      </c>
      <c r="J96" s="179">
        <v>600</v>
      </c>
      <c r="K96" s="179">
        <v>700</v>
      </c>
      <c r="L96" s="179">
        <v>300</v>
      </c>
      <c r="M96" s="179"/>
      <c r="N96" s="179"/>
      <c r="O96" s="179"/>
      <c r="P96" s="182"/>
      <c r="Q96" s="182"/>
      <c r="R96" s="182"/>
      <c r="S96" s="182"/>
      <c r="U96" s="179">
        <f t="shared" si="6"/>
        <v>2750</v>
      </c>
      <c r="V96" s="179">
        <f t="shared" si="5"/>
        <v>0</v>
      </c>
      <c r="W96" s="178">
        <f t="shared" si="7"/>
        <v>2750</v>
      </c>
    </row>
    <row r="97" spans="1:25" s="157" customFormat="1" ht="15.75">
      <c r="A97" s="159" t="s">
        <v>300</v>
      </c>
      <c r="B97" s="160" t="s">
        <v>301</v>
      </c>
      <c r="C97" s="159" t="s">
        <v>133</v>
      </c>
      <c r="D97" s="159" t="s">
        <v>304</v>
      </c>
      <c r="E97" s="159" t="s">
        <v>305</v>
      </c>
      <c r="F97" s="159"/>
      <c r="G97" s="159"/>
      <c r="H97" s="177"/>
      <c r="I97" s="177"/>
      <c r="J97" s="179"/>
      <c r="K97" s="180"/>
      <c r="L97" s="179">
        <v>350</v>
      </c>
      <c r="M97" s="179">
        <v>350</v>
      </c>
      <c r="N97" s="179">
        <v>650</v>
      </c>
      <c r="O97" s="179">
        <v>650</v>
      </c>
      <c r="P97" s="179">
        <f>650+50</f>
        <v>700</v>
      </c>
      <c r="Q97" s="179">
        <f>650+100</f>
        <v>750</v>
      </c>
      <c r="R97" s="179">
        <f>600+100</f>
        <v>700</v>
      </c>
      <c r="S97" s="179">
        <f>400+50</f>
        <v>450</v>
      </c>
      <c r="U97" s="179">
        <f t="shared" si="6"/>
        <v>700</v>
      </c>
      <c r="V97" s="179">
        <f t="shared" si="5"/>
        <v>3900</v>
      </c>
      <c r="W97" s="178">
        <f t="shared" si="7"/>
        <v>4600</v>
      </c>
    </row>
    <row r="98" spans="1:25" s="157" customFormat="1" ht="15.75">
      <c r="A98" s="159" t="s">
        <v>306</v>
      </c>
      <c r="B98" s="160" t="s">
        <v>301</v>
      </c>
      <c r="C98" s="159" t="s">
        <v>133</v>
      </c>
      <c r="D98" s="159" t="s">
        <v>307</v>
      </c>
      <c r="E98" s="159" t="s">
        <v>308</v>
      </c>
      <c r="F98" s="159"/>
      <c r="G98" s="159"/>
      <c r="H98" s="177">
        <v>25</v>
      </c>
      <c r="I98" s="177">
        <v>25</v>
      </c>
      <c r="J98" s="179"/>
      <c r="K98" s="179"/>
      <c r="L98" s="179">
        <v>25</v>
      </c>
      <c r="M98" s="179"/>
      <c r="N98" s="179"/>
      <c r="O98" s="179"/>
      <c r="P98" s="179"/>
      <c r="Q98" s="179"/>
      <c r="R98" s="179"/>
      <c r="S98" s="179"/>
      <c r="U98" s="179">
        <f t="shared" si="6"/>
        <v>75</v>
      </c>
      <c r="V98" s="179">
        <f t="shared" si="5"/>
        <v>0</v>
      </c>
      <c r="W98" s="178">
        <f t="shared" si="7"/>
        <v>75</v>
      </c>
    </row>
    <row r="99" spans="1:25" s="157" customFormat="1" ht="15.75">
      <c r="A99" s="159" t="s">
        <v>306</v>
      </c>
      <c r="B99" s="160" t="s">
        <v>301</v>
      </c>
      <c r="C99" s="159" t="s">
        <v>133</v>
      </c>
      <c r="D99" s="159" t="s">
        <v>309</v>
      </c>
      <c r="E99" s="189" t="s">
        <v>310</v>
      </c>
      <c r="F99" s="189"/>
      <c r="G99" s="159"/>
      <c r="H99" s="177"/>
      <c r="I99" s="177"/>
      <c r="J99" s="179"/>
      <c r="K99" s="180"/>
      <c r="L99" s="179"/>
      <c r="M99" s="179">
        <v>25</v>
      </c>
      <c r="N99" s="179">
        <v>25</v>
      </c>
      <c r="O99" s="179"/>
      <c r="P99" s="179">
        <v>25</v>
      </c>
      <c r="Q99" s="179">
        <v>25</v>
      </c>
      <c r="R99" s="179"/>
      <c r="S99" s="179"/>
      <c r="U99" s="179">
        <f t="shared" si="6"/>
        <v>25</v>
      </c>
      <c r="V99" s="179">
        <f t="shared" si="5"/>
        <v>75</v>
      </c>
      <c r="W99" s="178">
        <f t="shared" si="7"/>
        <v>100</v>
      </c>
    </row>
    <row r="100" spans="1:25" s="157" customFormat="1" ht="15.75">
      <c r="A100" s="159" t="s">
        <v>311</v>
      </c>
      <c r="B100" s="160" t="s">
        <v>301</v>
      </c>
      <c r="C100" s="159" t="s">
        <v>133</v>
      </c>
      <c r="D100" s="159" t="s">
        <v>312</v>
      </c>
      <c r="E100" s="159" t="s">
        <v>313</v>
      </c>
      <c r="F100" s="159"/>
      <c r="G100" s="159"/>
      <c r="H100" s="177">
        <f>150-25+1</f>
        <v>126</v>
      </c>
      <c r="I100" s="177">
        <f>25+100-1</f>
        <v>124</v>
      </c>
      <c r="J100" s="179">
        <v>50</v>
      </c>
      <c r="K100" s="179">
        <v>200</v>
      </c>
      <c r="L100" s="179">
        <v>50</v>
      </c>
      <c r="M100" s="179"/>
      <c r="N100" s="179"/>
      <c r="O100" s="179"/>
      <c r="P100" s="179"/>
      <c r="Q100" s="179"/>
      <c r="R100" s="179"/>
      <c r="S100" s="179"/>
      <c r="U100" s="179">
        <f t="shared" si="6"/>
        <v>550</v>
      </c>
      <c r="V100" s="179">
        <f t="shared" si="5"/>
        <v>0</v>
      </c>
      <c r="W100" s="178">
        <f t="shared" si="7"/>
        <v>550</v>
      </c>
    </row>
    <row r="101" spans="1:25" s="157" customFormat="1" ht="15.75">
      <c r="A101" s="159" t="s">
        <v>311</v>
      </c>
      <c r="B101" s="160" t="s">
        <v>301</v>
      </c>
      <c r="C101" s="159" t="s">
        <v>133</v>
      </c>
      <c r="D101" s="159" t="s">
        <v>314</v>
      </c>
      <c r="E101" s="159" t="s">
        <v>313</v>
      </c>
      <c r="F101" s="189"/>
      <c r="G101" s="159"/>
      <c r="H101" s="177"/>
      <c r="I101" s="177"/>
      <c r="J101" s="179"/>
      <c r="K101" s="180"/>
      <c r="L101" s="179">
        <v>50</v>
      </c>
      <c r="M101" s="179">
        <v>100</v>
      </c>
      <c r="N101" s="179">
        <v>100</v>
      </c>
      <c r="O101" s="179">
        <v>150</v>
      </c>
      <c r="P101" s="179">
        <v>150</v>
      </c>
      <c r="Q101" s="179">
        <v>150</v>
      </c>
      <c r="R101" s="179">
        <v>50</v>
      </c>
      <c r="S101" s="179">
        <v>100</v>
      </c>
      <c r="U101" s="179">
        <f t="shared" si="6"/>
        <v>150</v>
      </c>
      <c r="V101" s="179">
        <f t="shared" si="5"/>
        <v>700</v>
      </c>
      <c r="W101" s="178">
        <f t="shared" si="7"/>
        <v>850</v>
      </c>
    </row>
    <row r="102" spans="1:25" s="157" customFormat="1" ht="15.75">
      <c r="A102" s="159" t="s">
        <v>311</v>
      </c>
      <c r="B102" s="160" t="s">
        <v>301</v>
      </c>
      <c r="C102" s="159" t="s">
        <v>133</v>
      </c>
      <c r="D102" s="159" t="s">
        <v>315</v>
      </c>
      <c r="E102" s="159" t="s">
        <v>316</v>
      </c>
      <c r="F102" s="159"/>
      <c r="G102" s="159"/>
      <c r="H102" s="177">
        <v>50</v>
      </c>
      <c r="I102" s="177">
        <v>50</v>
      </c>
      <c r="J102" s="179">
        <v>50</v>
      </c>
      <c r="K102" s="179">
        <v>50</v>
      </c>
      <c r="L102" s="179">
        <f>50+50+50</f>
        <v>150</v>
      </c>
      <c r="M102" s="179"/>
      <c r="N102" s="179"/>
      <c r="O102" s="179"/>
      <c r="P102" s="179"/>
      <c r="Q102" s="179"/>
      <c r="R102" s="179"/>
      <c r="S102" s="179"/>
      <c r="U102" s="179">
        <f t="shared" si="6"/>
        <v>350</v>
      </c>
      <c r="V102" s="179">
        <f t="shared" si="5"/>
        <v>0</v>
      </c>
      <c r="W102" s="178">
        <f t="shared" si="7"/>
        <v>350</v>
      </c>
    </row>
    <row r="103" spans="1:25" s="157" customFormat="1" ht="15.75">
      <c r="A103" s="159" t="s">
        <v>311</v>
      </c>
      <c r="B103" s="160" t="s">
        <v>301</v>
      </c>
      <c r="C103" s="159" t="s">
        <v>133</v>
      </c>
      <c r="D103" s="159" t="s">
        <v>317</v>
      </c>
      <c r="E103" s="189" t="s">
        <v>318</v>
      </c>
      <c r="F103" s="189"/>
      <c r="G103" s="159"/>
      <c r="H103" s="177"/>
      <c r="I103" s="177"/>
      <c r="J103" s="179"/>
      <c r="K103" s="180"/>
      <c r="L103" s="179">
        <f>50-50</f>
        <v>0</v>
      </c>
      <c r="M103" s="179">
        <v>0</v>
      </c>
      <c r="N103" s="179">
        <v>50</v>
      </c>
      <c r="O103" s="179">
        <v>50</v>
      </c>
      <c r="P103" s="179"/>
      <c r="Q103" s="179">
        <v>50</v>
      </c>
      <c r="R103" s="179">
        <v>50</v>
      </c>
      <c r="S103" s="179">
        <v>50</v>
      </c>
      <c r="U103" s="179">
        <f t="shared" si="6"/>
        <v>0</v>
      </c>
      <c r="V103" s="179">
        <f t="shared" si="5"/>
        <v>250</v>
      </c>
      <c r="W103" s="178">
        <f t="shared" si="7"/>
        <v>250</v>
      </c>
    </row>
    <row r="104" spans="1:25" s="157" customFormat="1" ht="15.75">
      <c r="A104" s="159" t="s">
        <v>319</v>
      </c>
      <c r="B104" s="160" t="s">
        <v>301</v>
      </c>
      <c r="C104" s="159" t="s">
        <v>133</v>
      </c>
      <c r="D104" s="159" t="s">
        <v>320</v>
      </c>
      <c r="E104" s="159" t="s">
        <v>321</v>
      </c>
      <c r="F104" s="159"/>
      <c r="G104" s="159"/>
      <c r="H104" s="177">
        <v>25</v>
      </c>
      <c r="I104" s="177">
        <v>25</v>
      </c>
      <c r="J104" s="179">
        <v>50</v>
      </c>
      <c r="K104" s="179">
        <v>75</v>
      </c>
      <c r="L104" s="179">
        <v>25</v>
      </c>
      <c r="M104" s="190"/>
      <c r="N104" s="179"/>
      <c r="O104" s="179"/>
      <c r="P104" s="179"/>
      <c r="Q104" s="179"/>
      <c r="R104" s="179"/>
      <c r="S104" s="179"/>
      <c r="U104" s="179">
        <f t="shared" si="6"/>
        <v>200</v>
      </c>
      <c r="V104" s="179">
        <f t="shared" si="5"/>
        <v>0</v>
      </c>
      <c r="W104" s="178">
        <f t="shared" si="7"/>
        <v>200</v>
      </c>
    </row>
    <row r="105" spans="1:25" s="157" customFormat="1" ht="15.75">
      <c r="A105" s="159" t="s">
        <v>319</v>
      </c>
      <c r="B105" s="160" t="s">
        <v>301</v>
      </c>
      <c r="C105" s="159" t="s">
        <v>133</v>
      </c>
      <c r="D105" s="159" t="s">
        <v>322</v>
      </c>
      <c r="E105" s="189" t="s">
        <v>323</v>
      </c>
      <c r="F105" s="189"/>
      <c r="G105" s="159"/>
      <c r="H105" s="177"/>
      <c r="I105" s="177"/>
      <c r="J105" s="179"/>
      <c r="K105" s="180"/>
      <c r="L105" s="179">
        <f>50-25</f>
        <v>25</v>
      </c>
      <c r="M105" s="179">
        <v>25</v>
      </c>
      <c r="N105" s="179">
        <v>50</v>
      </c>
      <c r="O105" s="179">
        <v>75</v>
      </c>
      <c r="P105" s="179">
        <v>75</v>
      </c>
      <c r="Q105" s="179">
        <v>25</v>
      </c>
      <c r="R105" s="179">
        <v>25</v>
      </c>
      <c r="S105" s="179"/>
      <c r="U105" s="179">
        <f t="shared" si="6"/>
        <v>50</v>
      </c>
      <c r="V105" s="179">
        <f t="shared" si="5"/>
        <v>250</v>
      </c>
      <c r="W105" s="178">
        <f t="shared" si="7"/>
        <v>300</v>
      </c>
    </row>
    <row r="106" spans="1:25" s="157" customFormat="1" ht="15.75">
      <c r="A106" s="159" t="s">
        <v>319</v>
      </c>
      <c r="B106" s="160" t="s">
        <v>301</v>
      </c>
      <c r="C106" s="159" t="s">
        <v>133</v>
      </c>
      <c r="D106" s="159" t="s">
        <v>324</v>
      </c>
      <c r="E106" s="159" t="s">
        <v>325</v>
      </c>
      <c r="F106" s="159"/>
      <c r="G106" s="159"/>
      <c r="H106" s="177">
        <f>25+25</f>
        <v>50</v>
      </c>
      <c r="I106" s="177">
        <v>50</v>
      </c>
      <c r="J106" s="179">
        <v>50</v>
      </c>
      <c r="K106" s="179">
        <v>25</v>
      </c>
      <c r="L106" s="179"/>
      <c r="M106" s="179"/>
      <c r="N106" s="179"/>
      <c r="O106" s="179"/>
      <c r="P106" s="179"/>
      <c r="Q106" s="179"/>
      <c r="R106" s="179"/>
      <c r="S106" s="179"/>
      <c r="U106" s="179">
        <f t="shared" si="6"/>
        <v>175</v>
      </c>
      <c r="V106" s="179">
        <f t="shared" si="5"/>
        <v>0</v>
      </c>
      <c r="W106" s="178">
        <f t="shared" si="7"/>
        <v>175</v>
      </c>
    </row>
    <row r="107" spans="1:25" s="157" customFormat="1" ht="15.75">
      <c r="A107" s="159" t="s">
        <v>319</v>
      </c>
      <c r="B107" s="160" t="s">
        <v>301</v>
      </c>
      <c r="C107" s="159" t="s">
        <v>133</v>
      </c>
      <c r="D107" s="159" t="s">
        <v>326</v>
      </c>
      <c r="E107" s="189" t="s">
        <v>327</v>
      </c>
      <c r="F107" s="189"/>
      <c r="G107" s="159"/>
      <c r="H107" s="177"/>
      <c r="I107" s="177"/>
      <c r="J107" s="179"/>
      <c r="K107" s="180"/>
      <c r="L107" s="179">
        <v>50</v>
      </c>
      <c r="M107" s="179">
        <v>50</v>
      </c>
      <c r="N107" s="179">
        <v>50</v>
      </c>
      <c r="O107" s="179">
        <v>50</v>
      </c>
      <c r="P107" s="179">
        <v>50</v>
      </c>
      <c r="Q107" s="179">
        <v>50</v>
      </c>
      <c r="R107" s="179"/>
      <c r="S107" s="179">
        <v>25</v>
      </c>
      <c r="U107" s="179">
        <f t="shared" si="6"/>
        <v>100</v>
      </c>
      <c r="V107" s="179">
        <f t="shared" si="5"/>
        <v>225</v>
      </c>
      <c r="W107" s="178">
        <f t="shared" si="7"/>
        <v>325</v>
      </c>
    </row>
    <row r="108" spans="1:25" s="157" customFormat="1" ht="15.75">
      <c r="A108" s="159" t="s">
        <v>319</v>
      </c>
      <c r="B108" s="160" t="s">
        <v>301</v>
      </c>
      <c r="C108" s="159" t="s">
        <v>133</v>
      </c>
      <c r="D108" s="159" t="s">
        <v>328</v>
      </c>
      <c r="E108" s="159" t="s">
        <v>329</v>
      </c>
      <c r="F108" s="159"/>
      <c r="G108" s="159"/>
      <c r="H108" s="177">
        <f>75-1</f>
        <v>74</v>
      </c>
      <c r="I108" s="177">
        <f>75+1</f>
        <v>76</v>
      </c>
      <c r="J108" s="179">
        <v>50</v>
      </c>
      <c r="K108" s="179">
        <v>75</v>
      </c>
      <c r="L108" s="179">
        <f>25+25</f>
        <v>50</v>
      </c>
      <c r="M108" s="179"/>
      <c r="N108" s="179"/>
      <c r="O108" s="179"/>
      <c r="P108" s="179"/>
      <c r="Q108" s="179"/>
      <c r="R108" s="182"/>
      <c r="S108" s="179"/>
      <c r="U108" s="179">
        <f t="shared" si="6"/>
        <v>325</v>
      </c>
      <c r="V108" s="179">
        <f t="shared" si="5"/>
        <v>0</v>
      </c>
      <c r="W108" s="178">
        <f t="shared" si="7"/>
        <v>325</v>
      </c>
    </row>
    <row r="109" spans="1:25" s="157" customFormat="1" ht="15.75">
      <c r="A109" s="159" t="s">
        <v>319</v>
      </c>
      <c r="B109" s="160" t="s">
        <v>301</v>
      </c>
      <c r="C109" s="159" t="s">
        <v>133</v>
      </c>
      <c r="D109" s="159" t="s">
        <v>330</v>
      </c>
      <c r="E109" s="189" t="s">
        <v>331</v>
      </c>
      <c r="F109" s="189"/>
      <c r="G109" s="159"/>
      <c r="H109" s="177"/>
      <c r="I109" s="177"/>
      <c r="J109" s="179"/>
      <c r="K109" s="180"/>
      <c r="L109" s="179">
        <f>75-25</f>
        <v>50</v>
      </c>
      <c r="M109" s="179">
        <v>75</v>
      </c>
      <c r="N109" s="179">
        <v>50</v>
      </c>
      <c r="O109" s="179">
        <v>100</v>
      </c>
      <c r="P109" s="179">
        <v>75</v>
      </c>
      <c r="Q109" s="179">
        <v>100</v>
      </c>
      <c r="R109" s="179">
        <f>75+25</f>
        <v>100</v>
      </c>
      <c r="S109" s="179">
        <v>50</v>
      </c>
      <c r="U109" s="179">
        <f t="shared" si="6"/>
        <v>125</v>
      </c>
      <c r="V109" s="179">
        <f t="shared" si="5"/>
        <v>475</v>
      </c>
      <c r="W109" s="178">
        <f t="shared" si="7"/>
        <v>600</v>
      </c>
    </row>
    <row r="110" spans="1:25" s="176" customFormat="1" ht="18.75">
      <c r="A110" s="172"/>
      <c r="B110" s="173" t="s">
        <v>301</v>
      </c>
      <c r="C110" s="172" t="s">
        <v>133</v>
      </c>
      <c r="D110" s="191" t="s">
        <v>332</v>
      </c>
      <c r="E110" s="192" t="s">
        <v>332</v>
      </c>
      <c r="F110" s="192"/>
      <c r="G110" s="191" t="s">
        <v>332</v>
      </c>
      <c r="H110" s="175">
        <f>SUM(H96:H109)</f>
        <v>900</v>
      </c>
      <c r="I110" s="175">
        <f t="shared" ref="I110:S110" si="14">SUM(I96:I109)</f>
        <v>950</v>
      </c>
      <c r="J110" s="175">
        <f t="shared" si="14"/>
        <v>850</v>
      </c>
      <c r="K110" s="175">
        <f t="shared" si="14"/>
        <v>1125</v>
      </c>
      <c r="L110" s="175">
        <f>SUM(L96:L109)</f>
        <v>1125</v>
      </c>
      <c r="M110" s="175">
        <f t="shared" si="14"/>
        <v>625</v>
      </c>
      <c r="N110" s="175">
        <f t="shared" si="14"/>
        <v>975</v>
      </c>
      <c r="O110" s="175">
        <f t="shared" si="14"/>
        <v>1075</v>
      </c>
      <c r="P110" s="175">
        <f t="shared" si="14"/>
        <v>1075</v>
      </c>
      <c r="Q110" s="175">
        <f t="shared" si="14"/>
        <v>1150</v>
      </c>
      <c r="R110" s="175">
        <f t="shared" si="14"/>
        <v>925</v>
      </c>
      <c r="S110" s="175">
        <f t="shared" si="14"/>
        <v>675</v>
      </c>
      <c r="U110" s="184">
        <f t="shared" si="6"/>
        <v>5575</v>
      </c>
      <c r="V110" s="184">
        <f t="shared" si="5"/>
        <v>5875</v>
      </c>
      <c r="W110" s="184">
        <f t="shared" si="7"/>
        <v>11450</v>
      </c>
      <c r="X110" s="157"/>
      <c r="Y110" s="157"/>
    </row>
    <row r="111" spans="1:25">
      <c r="A111" s="159" t="s">
        <v>319</v>
      </c>
      <c r="B111" s="160" t="s">
        <v>333</v>
      </c>
      <c r="C111" s="159" t="s">
        <v>133</v>
      </c>
      <c r="D111" s="159" t="s">
        <v>334</v>
      </c>
      <c r="E111" s="159" t="s">
        <v>335</v>
      </c>
      <c r="F111" s="159"/>
      <c r="G111" s="159"/>
      <c r="H111" s="177">
        <v>30</v>
      </c>
      <c r="I111" s="177">
        <v>40</v>
      </c>
      <c r="J111" s="179">
        <v>30</v>
      </c>
      <c r="K111" s="179">
        <f>50-10</f>
        <v>40</v>
      </c>
      <c r="L111" s="179"/>
      <c r="M111" s="179"/>
      <c r="N111" s="179"/>
      <c r="O111" s="179"/>
      <c r="P111" s="182"/>
      <c r="Q111" s="182"/>
      <c r="R111" s="182"/>
      <c r="S111" s="182"/>
      <c r="U111" s="179">
        <f t="shared" si="6"/>
        <v>140</v>
      </c>
      <c r="V111" s="179">
        <f t="shared" si="5"/>
        <v>0</v>
      </c>
      <c r="W111" s="178">
        <f t="shared" si="7"/>
        <v>140</v>
      </c>
      <c r="X111" s="157"/>
      <c r="Y111" s="157"/>
    </row>
    <row r="112" spans="1:25">
      <c r="A112" s="159" t="s">
        <v>319</v>
      </c>
      <c r="B112" s="160" t="s">
        <v>333</v>
      </c>
      <c r="C112" s="159" t="s">
        <v>133</v>
      </c>
      <c r="D112" s="159" t="s">
        <v>336</v>
      </c>
      <c r="E112" s="159" t="s">
        <v>337</v>
      </c>
      <c r="F112" s="189"/>
      <c r="G112" s="159"/>
      <c r="H112" s="177"/>
      <c r="I112" s="177"/>
      <c r="J112" s="179"/>
      <c r="K112" s="180">
        <v>10</v>
      </c>
      <c r="L112" s="179">
        <v>30</v>
      </c>
      <c r="M112" s="179">
        <v>30</v>
      </c>
      <c r="N112" s="179">
        <v>40</v>
      </c>
      <c r="O112" s="179">
        <v>40</v>
      </c>
      <c r="P112" s="179">
        <f>30+10</f>
        <v>40</v>
      </c>
      <c r="Q112" s="179">
        <f>40+20</f>
        <v>60</v>
      </c>
      <c r="R112" s="179">
        <v>30</v>
      </c>
      <c r="S112" s="179">
        <f>20+20</f>
        <v>40</v>
      </c>
      <c r="U112" s="179">
        <f t="shared" si="6"/>
        <v>70</v>
      </c>
      <c r="V112" s="179">
        <f t="shared" si="5"/>
        <v>250</v>
      </c>
      <c r="W112" s="178">
        <f t="shared" si="7"/>
        <v>320</v>
      </c>
      <c r="X112" s="157"/>
      <c r="Y112" s="157"/>
    </row>
    <row r="113" spans="1:27" s="157" customFormat="1" ht="15.75">
      <c r="A113" s="159" t="s">
        <v>319</v>
      </c>
      <c r="B113" s="160" t="s">
        <v>333</v>
      </c>
      <c r="C113" s="159" t="s">
        <v>133</v>
      </c>
      <c r="D113" s="159" t="s">
        <v>338</v>
      </c>
      <c r="E113" s="159" t="s">
        <v>339</v>
      </c>
      <c r="F113" s="159"/>
      <c r="G113" s="159"/>
      <c r="H113" s="177">
        <v>30</v>
      </c>
      <c r="I113" s="177">
        <v>40</v>
      </c>
      <c r="J113" s="193">
        <f>30+10</f>
        <v>40</v>
      </c>
      <c r="K113" s="194">
        <f>-10+30</f>
        <v>20</v>
      </c>
      <c r="L113" s="179">
        <v>20</v>
      </c>
      <c r="M113" s="179"/>
      <c r="N113" s="179"/>
      <c r="O113" s="179"/>
      <c r="P113" s="179"/>
      <c r="Q113" s="179"/>
      <c r="R113" s="179"/>
      <c r="S113" s="179"/>
      <c r="U113" s="179">
        <f t="shared" si="6"/>
        <v>150</v>
      </c>
      <c r="V113" s="179">
        <f t="shared" si="5"/>
        <v>0</v>
      </c>
      <c r="W113" s="178">
        <f t="shared" si="7"/>
        <v>150</v>
      </c>
    </row>
    <row r="114" spans="1:27" s="157" customFormat="1" ht="15.75">
      <c r="A114" s="159" t="s">
        <v>319</v>
      </c>
      <c r="B114" s="160" t="s">
        <v>333</v>
      </c>
      <c r="C114" s="159" t="s">
        <v>133</v>
      </c>
      <c r="D114" s="159" t="s">
        <v>340</v>
      </c>
      <c r="E114" s="159" t="s">
        <v>341</v>
      </c>
      <c r="F114" s="159"/>
      <c r="G114" s="159"/>
      <c r="H114" s="177"/>
      <c r="I114" s="177"/>
      <c r="J114" s="179"/>
      <c r="K114" s="180"/>
      <c r="L114" s="179">
        <v>10</v>
      </c>
      <c r="M114" s="179">
        <v>20</v>
      </c>
      <c r="N114" s="179">
        <v>30</v>
      </c>
      <c r="O114" s="179">
        <v>30</v>
      </c>
      <c r="P114" s="179">
        <v>50</v>
      </c>
      <c r="Q114" s="179">
        <v>30</v>
      </c>
      <c r="R114" s="179">
        <v>30</v>
      </c>
      <c r="S114" s="179">
        <v>10</v>
      </c>
      <c r="U114" s="179">
        <f t="shared" si="6"/>
        <v>30</v>
      </c>
      <c r="V114" s="179">
        <f t="shared" si="5"/>
        <v>180</v>
      </c>
      <c r="W114" s="178">
        <f t="shared" si="7"/>
        <v>210</v>
      </c>
    </row>
    <row r="115" spans="1:27" s="157" customFormat="1" ht="15.75">
      <c r="A115" s="159" t="s">
        <v>342</v>
      </c>
      <c r="B115" s="160" t="s">
        <v>333</v>
      </c>
      <c r="C115" s="159" t="s">
        <v>133</v>
      </c>
      <c r="D115" s="159" t="s">
        <v>343</v>
      </c>
      <c r="E115" s="159" t="s">
        <v>344</v>
      </c>
      <c r="F115" s="159"/>
      <c r="G115" s="159"/>
      <c r="H115" s="177">
        <v>70</v>
      </c>
      <c r="I115" s="177">
        <f>6+54</f>
        <v>60</v>
      </c>
      <c r="J115" s="194">
        <f>80+10-10</f>
        <v>80</v>
      </c>
      <c r="K115" s="193">
        <f>10+70-10+20</f>
        <v>90</v>
      </c>
      <c r="L115" s="179"/>
      <c r="M115" s="179"/>
      <c r="N115" s="179"/>
      <c r="O115" s="179"/>
      <c r="P115" s="179"/>
      <c r="Q115" s="179"/>
      <c r="R115" s="179"/>
      <c r="S115" s="179"/>
      <c r="U115" s="179">
        <f>SUM(H115:M115)</f>
        <v>300</v>
      </c>
      <c r="V115" s="179">
        <f t="shared" si="5"/>
        <v>0</v>
      </c>
      <c r="W115" s="178">
        <f t="shared" si="7"/>
        <v>300</v>
      </c>
    </row>
    <row r="116" spans="1:27" s="157" customFormat="1" ht="15.75">
      <c r="A116" s="159" t="s">
        <v>342</v>
      </c>
      <c r="B116" s="160" t="s">
        <v>333</v>
      </c>
      <c r="C116" s="159" t="s">
        <v>133</v>
      </c>
      <c r="D116" s="159" t="s">
        <v>345</v>
      </c>
      <c r="E116" s="159" t="s">
        <v>344</v>
      </c>
      <c r="F116" s="189"/>
      <c r="G116" s="159"/>
      <c r="H116" s="177"/>
      <c r="I116" s="177"/>
      <c r="J116" s="179"/>
      <c r="K116" s="180">
        <v>10</v>
      </c>
      <c r="L116" s="179">
        <v>80</v>
      </c>
      <c r="M116" s="179">
        <v>50</v>
      </c>
      <c r="N116" s="179">
        <v>70</v>
      </c>
      <c r="O116" s="179">
        <v>80</v>
      </c>
      <c r="P116" s="179">
        <f>60+10</f>
        <v>70</v>
      </c>
      <c r="Q116" s="179"/>
      <c r="R116" s="182"/>
      <c r="S116" s="182"/>
      <c r="U116" s="179">
        <f t="shared" si="6"/>
        <v>140</v>
      </c>
      <c r="V116" s="179">
        <f t="shared" si="5"/>
        <v>220</v>
      </c>
      <c r="W116" s="178">
        <f t="shared" si="7"/>
        <v>360</v>
      </c>
    </row>
    <row r="117" spans="1:27" s="157" customFormat="1" ht="15.75">
      <c r="A117" s="159" t="s">
        <v>342</v>
      </c>
      <c r="B117" s="160" t="s">
        <v>333</v>
      </c>
      <c r="C117" s="159" t="s">
        <v>133</v>
      </c>
      <c r="D117" s="159" t="s">
        <v>346</v>
      </c>
      <c r="E117" s="159" t="s">
        <v>347</v>
      </c>
      <c r="F117" s="189"/>
      <c r="G117" s="159" t="s">
        <v>348</v>
      </c>
      <c r="H117" s="177"/>
      <c r="I117" s="177"/>
      <c r="J117" s="179"/>
      <c r="K117" s="195">
        <v>2</v>
      </c>
      <c r="L117" s="179"/>
      <c r="M117" s="179"/>
      <c r="N117" s="179"/>
      <c r="O117" s="179"/>
      <c r="P117" s="182"/>
      <c r="Q117" s="180">
        <v>80</v>
      </c>
      <c r="R117" s="179">
        <f>50+20</f>
        <v>70</v>
      </c>
      <c r="S117" s="179">
        <f>50+10</f>
        <v>60</v>
      </c>
      <c r="U117" s="179">
        <f t="shared" ref="U117" si="15">SUM(H117:M117)</f>
        <v>2</v>
      </c>
      <c r="V117" s="179">
        <f t="shared" ref="V117" si="16">SUM(N117:S117)</f>
        <v>210</v>
      </c>
      <c r="W117" s="178">
        <f t="shared" ref="W117" si="17">SUM(H117:S117)</f>
        <v>212</v>
      </c>
    </row>
    <row r="118" spans="1:27" s="157" customFormat="1" ht="15.75">
      <c r="A118" s="159" t="s">
        <v>349</v>
      </c>
      <c r="B118" s="160" t="s">
        <v>333</v>
      </c>
      <c r="C118" s="159" t="s">
        <v>133</v>
      </c>
      <c r="D118" s="159" t="s">
        <v>350</v>
      </c>
      <c r="E118" s="159" t="s">
        <v>351</v>
      </c>
      <c r="F118" s="159"/>
      <c r="G118" s="159"/>
      <c r="H118" s="177">
        <v>50</v>
      </c>
      <c r="I118" s="177">
        <v>50</v>
      </c>
      <c r="J118" s="179">
        <v>30</v>
      </c>
      <c r="K118" s="179">
        <v>40</v>
      </c>
      <c r="L118" s="179">
        <v>20</v>
      </c>
      <c r="M118" s="179"/>
      <c r="N118" s="179"/>
      <c r="O118" s="179"/>
      <c r="P118" s="179"/>
      <c r="Q118" s="179"/>
      <c r="R118" s="179"/>
      <c r="S118" s="179"/>
      <c r="U118" s="179">
        <f t="shared" si="6"/>
        <v>190</v>
      </c>
      <c r="V118" s="179">
        <f t="shared" si="5"/>
        <v>0</v>
      </c>
      <c r="W118" s="178">
        <f t="shared" si="7"/>
        <v>190</v>
      </c>
    </row>
    <row r="119" spans="1:27">
      <c r="A119" s="159" t="s">
        <v>349</v>
      </c>
      <c r="B119" s="160" t="s">
        <v>333</v>
      </c>
      <c r="C119" s="159" t="s">
        <v>133</v>
      </c>
      <c r="D119" s="159" t="s">
        <v>352</v>
      </c>
      <c r="E119" s="159" t="s">
        <v>351</v>
      </c>
      <c r="F119" s="189"/>
      <c r="G119" s="159"/>
      <c r="H119" s="177"/>
      <c r="I119" s="177"/>
      <c r="J119" s="179"/>
      <c r="K119" s="180"/>
      <c r="L119" s="179">
        <v>40</v>
      </c>
      <c r="M119" s="179">
        <v>30</v>
      </c>
      <c r="N119" s="179">
        <v>50</v>
      </c>
      <c r="O119" s="179">
        <v>50</v>
      </c>
      <c r="P119" s="179">
        <v>60</v>
      </c>
      <c r="Q119" s="179">
        <v>60</v>
      </c>
      <c r="R119" s="179">
        <v>50</v>
      </c>
      <c r="S119" s="179">
        <v>40</v>
      </c>
      <c r="U119" s="179">
        <f t="shared" si="6"/>
        <v>70</v>
      </c>
      <c r="V119" s="179">
        <f t="shared" si="5"/>
        <v>310</v>
      </c>
      <c r="W119" s="178">
        <f t="shared" si="7"/>
        <v>380</v>
      </c>
      <c r="X119" s="157"/>
      <c r="Y119" s="157"/>
    </row>
    <row r="120" spans="1:27" s="176" customFormat="1" ht="18.75">
      <c r="A120" s="172"/>
      <c r="B120" s="173" t="s">
        <v>333</v>
      </c>
      <c r="C120" s="172" t="s">
        <v>133</v>
      </c>
      <c r="D120" s="174" t="s">
        <v>353</v>
      </c>
      <c r="E120" s="172" t="s">
        <v>353</v>
      </c>
      <c r="F120" s="172"/>
      <c r="G120" s="174" t="s">
        <v>353</v>
      </c>
      <c r="H120" s="184">
        <f t="shared" ref="H120:S120" si="18">SUM(H111:H119)</f>
        <v>180</v>
      </c>
      <c r="I120" s="184">
        <f t="shared" si="18"/>
        <v>190</v>
      </c>
      <c r="J120" s="184">
        <f t="shared" si="18"/>
        <v>180</v>
      </c>
      <c r="K120" s="184">
        <f t="shared" si="18"/>
        <v>212</v>
      </c>
      <c r="L120" s="184">
        <f t="shared" si="18"/>
        <v>200</v>
      </c>
      <c r="M120" s="184">
        <f t="shared" si="18"/>
        <v>130</v>
      </c>
      <c r="N120" s="184">
        <f t="shared" si="18"/>
        <v>190</v>
      </c>
      <c r="O120" s="184">
        <f t="shared" si="18"/>
        <v>200</v>
      </c>
      <c r="P120" s="184">
        <f t="shared" si="18"/>
        <v>220</v>
      </c>
      <c r="Q120" s="184">
        <f t="shared" si="18"/>
        <v>230</v>
      </c>
      <c r="R120" s="184">
        <f t="shared" si="18"/>
        <v>180</v>
      </c>
      <c r="S120" s="184">
        <f t="shared" si="18"/>
        <v>150</v>
      </c>
      <c r="U120" s="184">
        <f t="shared" si="6"/>
        <v>1092</v>
      </c>
      <c r="V120" s="184">
        <f t="shared" si="5"/>
        <v>1170</v>
      </c>
      <c r="W120" s="184">
        <f t="shared" si="7"/>
        <v>2262</v>
      </c>
      <c r="X120" s="157"/>
      <c r="Y120" s="157"/>
    </row>
    <row r="121" spans="1:27" ht="18.75">
      <c r="A121" s="196"/>
      <c r="B121" s="197" t="s">
        <v>354</v>
      </c>
      <c r="C121" s="197" t="s">
        <v>133</v>
      </c>
      <c r="D121" s="197"/>
      <c r="E121" s="197" t="s">
        <v>355</v>
      </c>
      <c r="F121" s="197"/>
      <c r="G121" s="197"/>
      <c r="H121" s="197">
        <f>H110+H120</f>
        <v>1080</v>
      </c>
      <c r="I121" s="197">
        <f t="shared" ref="I121:S121" si="19">I110+I120</f>
        <v>1140</v>
      </c>
      <c r="J121" s="197">
        <f t="shared" si="19"/>
        <v>1030</v>
      </c>
      <c r="K121" s="197">
        <f t="shared" si="19"/>
        <v>1337</v>
      </c>
      <c r="L121" s="197">
        <f t="shared" si="19"/>
        <v>1325</v>
      </c>
      <c r="M121" s="197">
        <f t="shared" si="19"/>
        <v>755</v>
      </c>
      <c r="N121" s="197">
        <f t="shared" si="19"/>
        <v>1165</v>
      </c>
      <c r="O121" s="197">
        <f t="shared" si="19"/>
        <v>1275</v>
      </c>
      <c r="P121" s="197">
        <f t="shared" si="19"/>
        <v>1295</v>
      </c>
      <c r="Q121" s="197">
        <f t="shared" si="19"/>
        <v>1380</v>
      </c>
      <c r="R121" s="197">
        <f t="shared" si="19"/>
        <v>1105</v>
      </c>
      <c r="S121" s="197">
        <f t="shared" si="19"/>
        <v>825</v>
      </c>
      <c r="U121" s="197">
        <f t="shared" si="6"/>
        <v>6667</v>
      </c>
      <c r="V121" s="197">
        <f t="shared" si="5"/>
        <v>7045</v>
      </c>
      <c r="W121" s="197">
        <f t="shared" si="7"/>
        <v>13712</v>
      </c>
      <c r="X121" s="157"/>
      <c r="Y121" s="157"/>
    </row>
    <row r="122" spans="1:27">
      <c r="A122" s="196"/>
      <c r="B122" s="198"/>
      <c r="C122" s="196"/>
      <c r="D122" s="196"/>
      <c r="E122" s="196"/>
      <c r="F122" s="196"/>
      <c r="G122" s="196"/>
      <c r="H122" s="199"/>
      <c r="I122" s="199"/>
      <c r="J122" s="199"/>
      <c r="K122" s="199"/>
      <c r="L122" s="199"/>
      <c r="M122" s="199"/>
      <c r="N122" s="199"/>
      <c r="O122" s="199"/>
      <c r="P122" s="199"/>
      <c r="Q122" s="199"/>
      <c r="R122" s="199"/>
      <c r="S122" s="199"/>
      <c r="U122" s="199"/>
      <c r="V122" s="199"/>
      <c r="W122" s="200"/>
      <c r="Y122" s="157"/>
    </row>
    <row r="123" spans="1:27" s="166" customFormat="1">
      <c r="A123" s="196"/>
      <c r="B123" s="201" t="s">
        <v>132</v>
      </c>
      <c r="C123" s="202" t="s">
        <v>133</v>
      </c>
      <c r="D123" s="202"/>
      <c r="E123" s="202"/>
      <c r="F123" s="202"/>
      <c r="G123" s="202"/>
      <c r="H123" s="169">
        <f t="shared" ref="H123:S123" si="20">SUM(H4:H36)</f>
        <v>22869</v>
      </c>
      <c r="I123" s="169">
        <f t="shared" si="20"/>
        <v>25982</v>
      </c>
      <c r="J123" s="169">
        <f t="shared" si="20"/>
        <v>24049</v>
      </c>
      <c r="K123" s="169">
        <f t="shared" si="20"/>
        <v>25880</v>
      </c>
      <c r="L123" s="169">
        <f t="shared" si="20"/>
        <v>27580</v>
      </c>
      <c r="M123" s="169">
        <f t="shared" si="20"/>
        <v>16440</v>
      </c>
      <c r="N123" s="169">
        <f t="shared" si="20"/>
        <v>27038</v>
      </c>
      <c r="O123" s="169">
        <f t="shared" si="20"/>
        <v>31440</v>
      </c>
      <c r="P123" s="169">
        <f t="shared" si="20"/>
        <v>32440</v>
      </c>
      <c r="Q123" s="169">
        <f t="shared" si="20"/>
        <v>33658</v>
      </c>
      <c r="R123" s="169">
        <f t="shared" si="20"/>
        <v>27620</v>
      </c>
      <c r="S123" s="169">
        <f t="shared" si="20"/>
        <v>20120</v>
      </c>
      <c r="U123" s="169">
        <f>SUM(U4:U36)</f>
        <v>142800</v>
      </c>
      <c r="V123" s="169">
        <f>SUM(V4:V36)</f>
        <v>172316</v>
      </c>
      <c r="W123" s="169">
        <f>SUM(W4:W36)</f>
        <v>315116</v>
      </c>
      <c r="X123" s="203"/>
      <c r="Y123" s="203"/>
    </row>
    <row r="124" spans="1:27" s="166" customFormat="1">
      <c r="A124" s="196"/>
      <c r="B124" s="201" t="s">
        <v>248</v>
      </c>
      <c r="C124" s="202" t="s">
        <v>133</v>
      </c>
      <c r="D124" s="202"/>
      <c r="E124" s="202"/>
      <c r="F124" s="202"/>
      <c r="G124" s="202"/>
      <c r="H124" s="169">
        <f t="shared" ref="H124:S124" si="21">SUM(H62:H86)</f>
        <v>4404</v>
      </c>
      <c r="I124" s="169">
        <f t="shared" si="21"/>
        <v>5065</v>
      </c>
      <c r="J124" s="169">
        <f t="shared" si="21"/>
        <v>4552</v>
      </c>
      <c r="K124" s="169">
        <f t="shared" si="21"/>
        <v>4973</v>
      </c>
      <c r="L124" s="169">
        <f t="shared" si="21"/>
        <v>5160</v>
      </c>
      <c r="M124" s="169">
        <f t="shared" si="21"/>
        <v>3470</v>
      </c>
      <c r="N124" s="169">
        <f t="shared" si="21"/>
        <v>5270</v>
      </c>
      <c r="O124" s="169">
        <f t="shared" si="21"/>
        <v>4770</v>
      </c>
      <c r="P124" s="169">
        <f t="shared" si="21"/>
        <v>4830</v>
      </c>
      <c r="Q124" s="169">
        <f t="shared" si="21"/>
        <v>5130</v>
      </c>
      <c r="R124" s="169">
        <f t="shared" si="21"/>
        <v>4330</v>
      </c>
      <c r="S124" s="169">
        <f t="shared" si="21"/>
        <v>3190</v>
      </c>
      <c r="U124" s="169">
        <f>SUM(U62:U86)</f>
        <v>27624</v>
      </c>
      <c r="V124" s="169">
        <f>SUM(V62:V86)</f>
        <v>27520</v>
      </c>
      <c r="W124" s="169">
        <f>SUM(W62:W86)</f>
        <v>55144</v>
      </c>
      <c r="X124" s="203"/>
      <c r="Y124" s="203"/>
    </row>
    <row r="125" spans="1:27" s="208" customFormat="1" ht="18.75">
      <c r="A125" s="196"/>
      <c r="B125" s="204" t="s">
        <v>356</v>
      </c>
      <c r="C125" s="205"/>
      <c r="D125" s="205"/>
      <c r="E125" s="205"/>
      <c r="F125" s="205"/>
      <c r="G125" s="205"/>
      <c r="H125" s="197">
        <f>SUM(H123:H124)</f>
        <v>27273</v>
      </c>
      <c r="I125" s="197">
        <f t="shared" ref="I125:S125" si="22">SUM(I123:I124)</f>
        <v>31047</v>
      </c>
      <c r="J125" s="197">
        <f t="shared" si="22"/>
        <v>28601</v>
      </c>
      <c r="K125" s="197">
        <f t="shared" si="22"/>
        <v>30853</v>
      </c>
      <c r="L125" s="197">
        <f t="shared" si="22"/>
        <v>32740</v>
      </c>
      <c r="M125" s="197">
        <f t="shared" si="22"/>
        <v>19910</v>
      </c>
      <c r="N125" s="197">
        <f t="shared" si="22"/>
        <v>32308</v>
      </c>
      <c r="O125" s="197">
        <f t="shared" si="22"/>
        <v>36210</v>
      </c>
      <c r="P125" s="197">
        <f t="shared" si="22"/>
        <v>37270</v>
      </c>
      <c r="Q125" s="197">
        <f t="shared" si="22"/>
        <v>38788</v>
      </c>
      <c r="R125" s="197">
        <f t="shared" si="22"/>
        <v>31950</v>
      </c>
      <c r="S125" s="197">
        <f t="shared" si="22"/>
        <v>23310</v>
      </c>
      <c r="T125" s="206"/>
      <c r="U125" s="197">
        <f t="shared" ref="U125:V125" si="23">SUM(U123:U124)</f>
        <v>170424</v>
      </c>
      <c r="V125" s="197">
        <f t="shared" si="23"/>
        <v>199836</v>
      </c>
      <c r="W125" s="197">
        <f>SUM(W123:W124)</f>
        <v>370260</v>
      </c>
      <c r="X125" s="207"/>
      <c r="Y125" s="207"/>
    </row>
    <row r="126" spans="1:27" ht="12" customHeight="1">
      <c r="A126" s="196"/>
      <c r="B126" s="198"/>
      <c r="C126" s="196"/>
      <c r="D126" s="196"/>
      <c r="E126" s="196"/>
      <c r="F126" s="196"/>
      <c r="G126" s="196"/>
      <c r="H126" s="199"/>
      <c r="I126" s="199"/>
      <c r="J126" s="199"/>
      <c r="K126" s="199"/>
      <c r="L126" s="199"/>
      <c r="M126" s="199"/>
      <c r="N126" s="199"/>
      <c r="O126" s="199"/>
      <c r="P126" s="199"/>
      <c r="Q126" s="199"/>
      <c r="R126" s="199"/>
      <c r="S126" s="199"/>
      <c r="U126" s="199"/>
      <c r="V126" s="199"/>
      <c r="W126" s="200"/>
      <c r="X126" s="209"/>
      <c r="Y126" s="209"/>
      <c r="AA126" s="210"/>
    </row>
    <row r="127" spans="1:27" s="166" customFormat="1">
      <c r="A127" s="196"/>
      <c r="B127" s="201" t="s">
        <v>132</v>
      </c>
      <c r="C127" s="202" t="s">
        <v>211</v>
      </c>
      <c r="D127" s="202"/>
      <c r="E127" s="202"/>
      <c r="F127" s="202"/>
      <c r="G127" s="202"/>
      <c r="H127" s="211">
        <f t="shared" ref="H127:S127" si="24">SUM(H38:H60)</f>
        <v>550</v>
      </c>
      <c r="I127" s="211">
        <f t="shared" si="24"/>
        <v>500</v>
      </c>
      <c r="J127" s="211">
        <f t="shared" si="24"/>
        <v>200</v>
      </c>
      <c r="K127" s="211">
        <f t="shared" si="24"/>
        <v>400</v>
      </c>
      <c r="L127" s="211">
        <f>SUM(L38:L60)</f>
        <v>0</v>
      </c>
      <c r="M127" s="211">
        <f t="shared" si="24"/>
        <v>1000</v>
      </c>
      <c r="N127" s="211">
        <f t="shared" si="24"/>
        <v>750</v>
      </c>
      <c r="O127" s="211">
        <f t="shared" si="24"/>
        <v>1350</v>
      </c>
      <c r="P127" s="211">
        <f t="shared" si="24"/>
        <v>450</v>
      </c>
      <c r="Q127" s="211">
        <f t="shared" si="24"/>
        <v>600</v>
      </c>
      <c r="R127" s="211">
        <f t="shared" si="24"/>
        <v>500</v>
      </c>
      <c r="S127" s="211">
        <f t="shared" si="24"/>
        <v>250</v>
      </c>
      <c r="U127" s="211">
        <f>SUM(U38:U60)</f>
        <v>2650</v>
      </c>
      <c r="V127" s="211">
        <f>SUM(V38:V60)</f>
        <v>3900</v>
      </c>
      <c r="W127" s="211">
        <f>SUM(W38:W60)</f>
        <v>6550</v>
      </c>
      <c r="X127" s="203"/>
      <c r="Y127" s="203"/>
    </row>
    <row r="128" spans="1:27" s="166" customFormat="1">
      <c r="A128" s="196"/>
      <c r="B128" s="201" t="s">
        <v>289</v>
      </c>
      <c r="C128" s="202" t="s">
        <v>211</v>
      </c>
      <c r="D128" s="202"/>
      <c r="E128" s="202"/>
      <c r="F128" s="202"/>
      <c r="G128" s="202"/>
      <c r="H128" s="169">
        <f t="shared" ref="H128:L128" si="25">SUM(H88:H91)</f>
        <v>400</v>
      </c>
      <c r="I128" s="169">
        <f t="shared" si="25"/>
        <v>300</v>
      </c>
      <c r="J128" s="169">
        <f t="shared" si="25"/>
        <v>700</v>
      </c>
      <c r="K128" s="169">
        <f t="shared" si="25"/>
        <v>400</v>
      </c>
      <c r="L128" s="169">
        <f t="shared" si="25"/>
        <v>800</v>
      </c>
      <c r="M128" s="169"/>
      <c r="N128" s="169"/>
      <c r="O128" s="169"/>
      <c r="P128" s="169"/>
      <c r="Q128" s="169"/>
      <c r="R128" s="169"/>
      <c r="S128" s="169"/>
      <c r="U128" s="169">
        <f>SUM(U88:U91)</f>
        <v>3200</v>
      </c>
      <c r="V128" s="169">
        <f>SUM(V88:V91)</f>
        <v>3000</v>
      </c>
      <c r="W128" s="169">
        <f>SUM(W88:W91)</f>
        <v>6200</v>
      </c>
      <c r="X128" s="203"/>
      <c r="Y128" s="203"/>
    </row>
    <row r="129" spans="1:25" s="208" customFormat="1" ht="18.75">
      <c r="A129" s="196"/>
      <c r="B129" s="204" t="s">
        <v>357</v>
      </c>
      <c r="C129" s="205"/>
      <c r="D129" s="205"/>
      <c r="E129" s="205"/>
      <c r="F129" s="205"/>
      <c r="G129" s="205"/>
      <c r="H129" s="197">
        <f>SUM(H127:H128)</f>
        <v>950</v>
      </c>
      <c r="I129" s="197">
        <f t="shared" ref="I129:S129" si="26">SUM(I127:I128)</f>
        <v>800</v>
      </c>
      <c r="J129" s="197">
        <f t="shared" si="26"/>
        <v>900</v>
      </c>
      <c r="K129" s="197">
        <f t="shared" si="26"/>
        <v>800</v>
      </c>
      <c r="L129" s="197">
        <f t="shared" si="26"/>
        <v>800</v>
      </c>
      <c r="M129" s="197">
        <f t="shared" si="26"/>
        <v>1000</v>
      </c>
      <c r="N129" s="197">
        <f t="shared" si="26"/>
        <v>750</v>
      </c>
      <c r="O129" s="197">
        <f t="shared" si="26"/>
        <v>1350</v>
      </c>
      <c r="P129" s="197">
        <f t="shared" si="26"/>
        <v>450</v>
      </c>
      <c r="Q129" s="197">
        <f t="shared" si="26"/>
        <v>600</v>
      </c>
      <c r="R129" s="197">
        <f t="shared" si="26"/>
        <v>500</v>
      </c>
      <c r="S129" s="197">
        <f t="shared" si="26"/>
        <v>250</v>
      </c>
      <c r="T129" s="206"/>
      <c r="U129" s="197">
        <f t="shared" ref="U129:W129" si="27">SUM(U127:U128)</f>
        <v>5850</v>
      </c>
      <c r="V129" s="197">
        <f t="shared" si="27"/>
        <v>6900</v>
      </c>
      <c r="W129" s="197">
        <f t="shared" si="27"/>
        <v>12750</v>
      </c>
      <c r="X129" s="207"/>
      <c r="Y129" s="207"/>
    </row>
    <row r="130" spans="1:25" ht="26.25" customHeight="1">
      <c r="A130" s="196"/>
      <c r="B130" s="198"/>
      <c r="C130" s="196"/>
      <c r="D130" s="196"/>
      <c r="E130" s="196"/>
      <c r="F130" s="196"/>
      <c r="G130" s="196"/>
      <c r="H130" s="199">
        <f>H125</f>
        <v>27273</v>
      </c>
      <c r="I130" s="199">
        <f t="shared" ref="I130:S130" si="28">I125</f>
        <v>31047</v>
      </c>
      <c r="J130" s="199">
        <f t="shared" si="28"/>
        <v>28601</v>
      </c>
      <c r="K130" s="199">
        <f t="shared" si="28"/>
        <v>30853</v>
      </c>
      <c r="L130" s="199">
        <f t="shared" si="28"/>
        <v>32740</v>
      </c>
      <c r="M130" s="199">
        <f t="shared" si="28"/>
        <v>19910</v>
      </c>
      <c r="N130" s="199">
        <f t="shared" si="28"/>
        <v>32308</v>
      </c>
      <c r="O130" s="199">
        <f t="shared" si="28"/>
        <v>36210</v>
      </c>
      <c r="P130" s="199">
        <f t="shared" si="28"/>
        <v>37270</v>
      </c>
      <c r="Q130" s="199">
        <f t="shared" si="28"/>
        <v>38788</v>
      </c>
      <c r="R130" s="199">
        <f t="shared" si="28"/>
        <v>31950</v>
      </c>
      <c r="S130" s="199">
        <f t="shared" si="28"/>
        <v>23310</v>
      </c>
      <c r="U130" s="200"/>
      <c r="V130" s="200"/>
      <c r="W130" s="200"/>
      <c r="X130" s="209"/>
      <c r="Y130" s="209"/>
    </row>
    <row r="131" spans="1:25" ht="18.75">
      <c r="A131" s="196"/>
      <c r="B131" s="212" t="s">
        <v>358</v>
      </c>
      <c r="C131" s="213"/>
      <c r="D131" s="213"/>
      <c r="E131" s="213"/>
      <c r="F131" s="213"/>
      <c r="G131" s="213"/>
      <c r="H131" s="214">
        <f>H129+H125</f>
        <v>28223</v>
      </c>
      <c r="I131" s="214">
        <f t="shared" ref="I131:S131" si="29">I129+I125</f>
        <v>31847</v>
      </c>
      <c r="J131" s="214">
        <f t="shared" si="29"/>
        <v>29501</v>
      </c>
      <c r="K131" s="214">
        <f t="shared" si="29"/>
        <v>31653</v>
      </c>
      <c r="L131" s="214">
        <f t="shared" si="29"/>
        <v>33540</v>
      </c>
      <c r="M131" s="214">
        <f t="shared" si="29"/>
        <v>20910</v>
      </c>
      <c r="N131" s="214">
        <f t="shared" si="29"/>
        <v>33058</v>
      </c>
      <c r="O131" s="214">
        <f t="shared" si="29"/>
        <v>37560</v>
      </c>
      <c r="P131" s="214">
        <f t="shared" si="29"/>
        <v>37720</v>
      </c>
      <c r="Q131" s="214">
        <f t="shared" si="29"/>
        <v>39388</v>
      </c>
      <c r="R131" s="214">
        <f t="shared" si="29"/>
        <v>32450</v>
      </c>
      <c r="S131" s="214">
        <f t="shared" si="29"/>
        <v>23560</v>
      </c>
      <c r="T131" s="206"/>
      <c r="U131" s="214">
        <f t="shared" ref="U131:V131" si="30">U129+U125</f>
        <v>176274</v>
      </c>
      <c r="V131" s="214">
        <f t="shared" si="30"/>
        <v>206736</v>
      </c>
      <c r="W131" s="214">
        <f>W129+W125</f>
        <v>383010</v>
      </c>
      <c r="X131" s="207"/>
      <c r="Y131" s="209"/>
    </row>
    <row r="132" spans="1:25" ht="18.75">
      <c r="A132" s="196"/>
      <c r="B132" s="215" t="s">
        <v>359</v>
      </c>
      <c r="C132" s="216"/>
      <c r="D132" s="216"/>
      <c r="E132" s="216"/>
      <c r="F132" s="216"/>
      <c r="G132" s="216"/>
      <c r="H132" s="217">
        <f>H131+H121</f>
        <v>29303</v>
      </c>
      <c r="I132" s="217">
        <f t="shared" ref="I132:W132" si="31">I131+I121</f>
        <v>32987</v>
      </c>
      <c r="J132" s="217">
        <f t="shared" si="31"/>
        <v>30531</v>
      </c>
      <c r="K132" s="217">
        <f t="shared" si="31"/>
        <v>32990</v>
      </c>
      <c r="L132" s="217">
        <f t="shared" si="31"/>
        <v>34865</v>
      </c>
      <c r="M132" s="217">
        <f t="shared" si="31"/>
        <v>21665</v>
      </c>
      <c r="N132" s="217">
        <f t="shared" si="31"/>
        <v>34223</v>
      </c>
      <c r="O132" s="217">
        <f t="shared" si="31"/>
        <v>38835</v>
      </c>
      <c r="P132" s="217">
        <f t="shared" si="31"/>
        <v>39015</v>
      </c>
      <c r="Q132" s="217">
        <f t="shared" si="31"/>
        <v>40768</v>
      </c>
      <c r="R132" s="217">
        <f t="shared" si="31"/>
        <v>33555</v>
      </c>
      <c r="S132" s="217">
        <f t="shared" si="31"/>
        <v>24385</v>
      </c>
      <c r="T132" s="206"/>
      <c r="U132" s="217">
        <f t="shared" si="31"/>
        <v>182941</v>
      </c>
      <c r="V132" s="217">
        <f t="shared" si="31"/>
        <v>213781</v>
      </c>
      <c r="W132" s="217">
        <f t="shared" si="31"/>
        <v>396722</v>
      </c>
      <c r="X132" s="207"/>
      <c r="Y132" s="209"/>
    </row>
    <row r="133" spans="1:25" s="220" customFormat="1" ht="12" customHeight="1">
      <c r="A133" s="218"/>
      <c r="B133" s="219"/>
      <c r="C133" s="218"/>
      <c r="D133" s="218"/>
      <c r="E133" s="218"/>
      <c r="F133" s="218"/>
      <c r="G133" s="218"/>
      <c r="U133" s="221"/>
      <c r="V133" s="221"/>
      <c r="W133" s="221"/>
    </row>
    <row r="134" spans="1:25" ht="22.5" customHeight="1">
      <c r="A134" s="196"/>
      <c r="B134" s="198"/>
      <c r="C134" s="196"/>
      <c r="D134" s="196"/>
      <c r="E134" s="196"/>
      <c r="F134" s="196"/>
      <c r="G134" s="196"/>
      <c r="H134" s="222"/>
      <c r="I134" s="222"/>
      <c r="J134" s="222"/>
      <c r="K134" s="222"/>
      <c r="L134" s="222"/>
      <c r="M134" s="222"/>
      <c r="N134" s="222"/>
      <c r="O134" s="222"/>
      <c r="P134" s="222"/>
      <c r="Q134" s="222"/>
      <c r="R134" s="222"/>
      <c r="S134" s="222"/>
      <c r="T134" s="147" t="s">
        <v>360</v>
      </c>
      <c r="U134" s="200"/>
      <c r="V134" s="200"/>
      <c r="W134" s="223"/>
    </row>
    <row r="135" spans="1:25" ht="22.5" customHeight="1">
      <c r="A135" s="196"/>
      <c r="B135" s="198"/>
      <c r="C135" s="196"/>
      <c r="D135" s="196"/>
      <c r="E135" s="224"/>
      <c r="F135" s="225"/>
      <c r="G135" s="226" t="s">
        <v>361</v>
      </c>
      <c r="H135" s="222">
        <f t="shared" ref="H135:S135" si="32">SUM(H32:H33)/H2</f>
        <v>194.95</v>
      </c>
      <c r="I135" s="222">
        <f t="shared" si="32"/>
        <v>239.95</v>
      </c>
      <c r="J135" s="222">
        <f t="shared" si="32"/>
        <v>216.77777777777777</v>
      </c>
      <c r="K135" s="222">
        <f t="shared" si="32"/>
        <v>185</v>
      </c>
      <c r="L135" s="222">
        <f t="shared" si="32"/>
        <v>180.95238095238096</v>
      </c>
      <c r="M135" s="222">
        <f t="shared" si="32"/>
        <v>184.61538461538461</v>
      </c>
      <c r="N135" s="222">
        <f t="shared" si="32"/>
        <v>204.76190476190476</v>
      </c>
      <c r="O135" s="222">
        <f t="shared" si="32"/>
        <v>209.52380952380952</v>
      </c>
      <c r="P135" s="222">
        <f t="shared" si="32"/>
        <v>204.76190476190476</v>
      </c>
      <c r="Q135" s="222">
        <f t="shared" si="32"/>
        <v>163.63636363636363</v>
      </c>
      <c r="R135" s="222">
        <f t="shared" si="32"/>
        <v>227.77777777777777</v>
      </c>
      <c r="S135" s="222">
        <f t="shared" si="32"/>
        <v>185.71428571428572</v>
      </c>
      <c r="T135" s="227">
        <f>AVERAGE(H135:S135)</f>
        <v>199.86846579346582</v>
      </c>
      <c r="U135" s="200"/>
      <c r="V135" s="200"/>
      <c r="W135" s="223"/>
      <c r="Y135" s="183"/>
    </row>
    <row r="136" spans="1:25" ht="22.5" customHeight="1">
      <c r="A136" s="196"/>
      <c r="B136" s="198"/>
      <c r="C136" s="196"/>
      <c r="D136" s="196"/>
      <c r="E136" s="224"/>
      <c r="F136" s="225"/>
      <c r="G136" s="226" t="s">
        <v>362</v>
      </c>
      <c r="H136" s="222">
        <f t="shared" ref="H136:S136" si="33">SUM(H15:H16)/H2</f>
        <v>119.95</v>
      </c>
      <c r="I136" s="222">
        <f t="shared" si="33"/>
        <v>225</v>
      </c>
      <c r="J136" s="222">
        <f t="shared" si="33"/>
        <v>44.5</v>
      </c>
      <c r="K136" s="222">
        <f t="shared" si="33"/>
        <v>115</v>
      </c>
      <c r="L136" s="222">
        <f t="shared" si="33"/>
        <v>152.38095238095238</v>
      </c>
      <c r="M136" s="222">
        <f t="shared" si="33"/>
        <v>153.84615384615384</v>
      </c>
      <c r="N136" s="228">
        <f t="shared" si="33"/>
        <v>147.61904761904762</v>
      </c>
      <c r="O136" s="222">
        <f t="shared" si="33"/>
        <v>161.9047619047619</v>
      </c>
      <c r="P136" s="222">
        <f t="shared" si="33"/>
        <v>166.66666666666666</v>
      </c>
      <c r="Q136" s="222">
        <f t="shared" si="33"/>
        <v>295.45454545454544</v>
      </c>
      <c r="R136" s="222">
        <f t="shared" si="33"/>
        <v>261.11111111111109</v>
      </c>
      <c r="S136" s="222">
        <f t="shared" si="33"/>
        <v>285.71428571428572</v>
      </c>
      <c r="T136" s="227">
        <f>AVERAGE(H136:S136)</f>
        <v>177.42896039146038</v>
      </c>
      <c r="U136" s="200"/>
      <c r="V136" s="200"/>
      <c r="W136" s="223"/>
    </row>
    <row r="137" spans="1:25" ht="22.5" customHeight="1">
      <c r="A137" s="196"/>
      <c r="B137" s="198"/>
      <c r="C137" s="196"/>
      <c r="D137" s="196"/>
      <c r="E137" s="224"/>
      <c r="F137" s="225"/>
      <c r="G137" s="226" t="s">
        <v>363</v>
      </c>
      <c r="H137" s="222" cm="1">
        <f t="array" ref="H137">SUM(H6+H10:H11+H26:H27+H80:H81)/H2</f>
        <v>453.65</v>
      </c>
      <c r="I137" s="222" cm="1">
        <f t="array" ref="I137">SUM(I6+I10:I11+I26:I27+I80:I81)/I2</f>
        <v>532.70000000000005</v>
      </c>
      <c r="J137" s="222" cm="1">
        <f t="array" ref="J137">SUM(J6+J10:J11+J26:J27+J80:J81)/J2</f>
        <v>587.38888888888891</v>
      </c>
      <c r="K137" s="222" cm="1">
        <f t="array" ref="K137">SUM(K6+K10:K11+K26:K27+K80:K81)/K2</f>
        <v>482</v>
      </c>
      <c r="L137" s="222" cm="1">
        <f t="array" ref="L137">SUM(L6+L10:L11+L26:L27+L80:L81)/L2</f>
        <v>544.76190476190482</v>
      </c>
      <c r="M137" s="228" cm="1">
        <f t="array" ref="M137">SUM(M6+M10:M11+M26:M27+M80:M81)/M2</f>
        <v>393.84615384615387</v>
      </c>
      <c r="N137" s="228" cm="1">
        <f t="array" ref="N137">SUM(N6+N10:N11+N26:N27+N80:N81)/N2</f>
        <v>472.38095238095241</v>
      </c>
      <c r="O137" s="222" cm="1">
        <f t="array" ref="O137">SUM(O6+O10:O11+O26:O27+O80:O81)/O2</f>
        <v>542.85714285714289</v>
      </c>
      <c r="P137" s="222" cm="1">
        <f t="array" ref="P137">SUM(P6+P10:P11+P26:P27+P80:P81)/P2</f>
        <v>551.42857142857144</v>
      </c>
      <c r="Q137" s="222" cm="1">
        <f t="array" ref="Q137">SUM(Q6+Q10:Q11+Q26:Q27+Q80:Q81)/Q2</f>
        <v>571.81818181818187</v>
      </c>
      <c r="R137" s="222" cm="1">
        <f t="array" ref="R137">SUM(R6+R10:R11+R26:R27+R80:R81)/R2</f>
        <v>612.22222222222217</v>
      </c>
      <c r="S137" s="222" cm="1">
        <f t="array" ref="S137">SUM(S6+S10:S11+S26:S27+S80:S81)/S2</f>
        <v>402.85714285714283</v>
      </c>
      <c r="T137" s="227">
        <f>AVERAGE(H137:S137)</f>
        <v>512.32593008843014</v>
      </c>
      <c r="U137" s="200"/>
      <c r="V137" s="200"/>
      <c r="W137" s="223"/>
    </row>
    <row r="138" spans="1:25" ht="22.5" customHeight="1">
      <c r="A138" s="196"/>
      <c r="B138" s="198"/>
      <c r="C138" s="196"/>
      <c r="D138" s="196"/>
      <c r="E138" s="224"/>
      <c r="F138" s="229"/>
      <c r="G138" s="230" t="s">
        <v>364</v>
      </c>
      <c r="H138" s="222"/>
      <c r="I138" s="222"/>
      <c r="J138" s="222"/>
      <c r="K138" s="222"/>
      <c r="L138" s="222"/>
      <c r="M138" s="222"/>
      <c r="N138" s="222"/>
      <c r="O138" s="222"/>
      <c r="P138" s="222"/>
      <c r="Q138" s="222"/>
      <c r="R138" s="222"/>
      <c r="S138" s="222"/>
      <c r="U138" s="200"/>
      <c r="V138" s="200"/>
      <c r="W138" s="223"/>
    </row>
    <row r="139" spans="1:25" ht="22.5" customHeight="1">
      <c r="A139" s="196"/>
      <c r="B139" s="198"/>
      <c r="C139" s="196"/>
      <c r="D139" s="196"/>
      <c r="E139" s="224"/>
      <c r="F139" s="225"/>
      <c r="G139" s="226" t="s">
        <v>365</v>
      </c>
      <c r="H139" s="222" cm="1">
        <f t="array" ref="H139">SUM(H26:H27+H28:H29+H60+H88:H89+H90:H91)/H2</f>
        <v>420.85</v>
      </c>
      <c r="I139" s="222" cm="1">
        <f t="array" ref="I139">SUM(I26:I27+I28:I29+I60+I88:I89+I90:I91)/I2</f>
        <v>469.1</v>
      </c>
      <c r="J139" s="222" cm="1">
        <f t="array" ref="J139">SUM(J26:J27+J28:J29+J60+J88:J89+J90:J91)/J2</f>
        <v>500.05555555555554</v>
      </c>
      <c r="K139" s="222" cm="1">
        <f t="array" ref="K139">SUM(K26:K27+K28:K29+K60+K88:K89+K90:K91)/K2</f>
        <v>480</v>
      </c>
      <c r="L139" s="222" cm="1">
        <f t="array" ref="L139">SUM(L26:L27+L28:L29+L60+L88:L89+L90:L91)/L2</f>
        <v>466.66666666666669</v>
      </c>
      <c r="M139" s="222" cm="1">
        <f t="array" ref="M139">SUM(M26:M27+M28:M29+M60+M88:M89+M90:M91)/M2</f>
        <v>569.23076923076928</v>
      </c>
      <c r="N139" s="222" cm="1">
        <f t="array" ref="N139">SUM(N26:N27+N28:N29+N60+N88:N89+N90:N91)/N2</f>
        <v>461.90476190476193</v>
      </c>
      <c r="O139" s="222" cm="1">
        <f t="array" ref="O139">SUM(O26:O27+O28:O29+O60+O88:O89+O90:O91)/O2</f>
        <v>528.57142857142856</v>
      </c>
      <c r="P139" s="222" cm="1">
        <f t="array" ref="P139">SUM(P26:P27+P28:P29+P60+P88:P89+P90:P91)/P2</f>
        <v>552.38095238095241</v>
      </c>
      <c r="Q139" s="222" cm="1">
        <f t="array" ref="Q139">SUM(Q26:Q27+Q28:Q29+Q60+Q88:Q89+Q90:Q91)/Q2</f>
        <v>527.27272727272725</v>
      </c>
      <c r="R139" s="222" cm="1">
        <f t="array" ref="R139">SUM(R26:R27+R28:R29+R60+R88:R89+R90:R91)/R2</f>
        <v>577.77777777777783</v>
      </c>
      <c r="S139" s="222" cm="1">
        <f t="array" ref="S139">SUM(S26:S27+S28:S29+S60+S88:S89+S90:S91)/S2</f>
        <v>478.57142857142856</v>
      </c>
      <c r="T139" s="227">
        <f>AVERAGE(H139:S139)</f>
        <v>502.69850566100564</v>
      </c>
      <c r="U139" s="200"/>
      <c r="V139" s="200"/>
      <c r="W139" s="223"/>
    </row>
    <row r="140" spans="1:25" ht="22.5" customHeight="1">
      <c r="A140" s="196"/>
      <c r="B140" s="198"/>
      <c r="C140" s="196"/>
      <c r="D140" s="196"/>
      <c r="E140" s="231"/>
      <c r="F140" s="232"/>
      <c r="G140" s="226" t="s">
        <v>366</v>
      </c>
      <c r="H140" s="222">
        <f t="shared" ref="H140:S140" si="34">SUM(H15:H17,H20:H24,H32:H33,H34:H36,H38:H58)/H2</f>
        <v>477.3</v>
      </c>
      <c r="I140" s="222">
        <f t="shared" si="34"/>
        <v>674.85</v>
      </c>
      <c r="J140" s="222">
        <f t="shared" si="34"/>
        <v>389.27777777777777</v>
      </c>
      <c r="K140" s="222">
        <f t="shared" si="34"/>
        <v>520</v>
      </c>
      <c r="L140" s="222">
        <f t="shared" si="34"/>
        <v>519.04761904761904</v>
      </c>
      <c r="M140" s="222">
        <f t="shared" si="34"/>
        <v>461.53846153846155</v>
      </c>
      <c r="N140" s="228">
        <f t="shared" si="34"/>
        <v>557.14285714285711</v>
      </c>
      <c r="O140" s="222">
        <f t="shared" si="34"/>
        <v>602.38095238095241</v>
      </c>
      <c r="P140" s="222">
        <f t="shared" si="34"/>
        <v>552.38095238095241</v>
      </c>
      <c r="Q140" s="222">
        <f>SUM(Q15:Q17,Q20:Q24,Q32:Q33,Q34:Q36,Q38:Q58)/Q2</f>
        <v>870.4545454545455</v>
      </c>
      <c r="R140" s="222">
        <f t="shared" si="34"/>
        <v>863.88888888888891</v>
      </c>
      <c r="S140" s="222">
        <f t="shared" si="34"/>
        <v>782.14285714285711</v>
      </c>
      <c r="T140" s="227">
        <f>AVERAGE(H140:S140)</f>
        <v>605.86707597957593</v>
      </c>
      <c r="U140" s="200"/>
      <c r="V140" s="200"/>
      <c r="W140" s="223"/>
    </row>
    <row r="141" spans="1:25" ht="22.5" customHeight="1">
      <c r="A141" s="196"/>
      <c r="B141" s="198"/>
      <c r="C141" s="196"/>
      <c r="D141" s="196"/>
      <c r="E141" s="196"/>
      <c r="F141" s="196"/>
      <c r="G141" s="196"/>
      <c r="H141" s="222"/>
      <c r="I141" s="222"/>
      <c r="J141" s="222"/>
      <c r="K141" s="222"/>
      <c r="L141" s="222"/>
      <c r="M141" s="222"/>
      <c r="N141" s="222"/>
      <c r="O141" s="222"/>
      <c r="P141" s="222"/>
      <c r="Q141" s="222"/>
      <c r="R141" s="222"/>
      <c r="S141" s="222"/>
      <c r="U141" s="200"/>
      <c r="V141" s="200"/>
      <c r="W141" s="223"/>
    </row>
    <row r="142" spans="1:25" ht="22.5" customHeight="1">
      <c r="A142" s="196"/>
      <c r="B142" s="198"/>
      <c r="C142" s="196"/>
      <c r="D142" s="196"/>
      <c r="E142" s="196"/>
      <c r="F142" s="196"/>
      <c r="G142" s="196"/>
      <c r="H142" s="222"/>
      <c r="I142" s="222"/>
      <c r="J142" s="222"/>
      <c r="K142" s="222"/>
      <c r="L142" s="222"/>
      <c r="M142" s="222"/>
      <c r="N142" s="222"/>
      <c r="O142" s="222"/>
      <c r="P142" s="222"/>
      <c r="Q142" s="222"/>
      <c r="R142" s="222"/>
      <c r="S142" s="222"/>
      <c r="U142" s="200"/>
      <c r="V142" s="200"/>
      <c r="W142" s="223"/>
    </row>
    <row r="143" spans="1:25" ht="24" customHeight="1">
      <c r="A143" s="196"/>
      <c r="B143" s="198"/>
      <c r="C143" s="196"/>
      <c r="D143" s="196"/>
      <c r="E143" s="196"/>
      <c r="F143" s="196"/>
      <c r="G143" s="196"/>
      <c r="H143" s="223"/>
      <c r="I143" s="223"/>
      <c r="J143" s="223"/>
      <c r="K143" s="223"/>
      <c r="L143" s="223"/>
      <c r="M143" s="223"/>
      <c r="N143" s="223"/>
      <c r="O143" s="223"/>
      <c r="P143" s="223"/>
      <c r="Q143" s="223"/>
      <c r="R143" s="223"/>
      <c r="S143" s="223"/>
      <c r="U143" s="200"/>
      <c r="V143" s="200"/>
      <c r="W143" s="200"/>
    </row>
    <row r="144" spans="1:25">
      <c r="A144" s="196"/>
      <c r="B144" s="198"/>
      <c r="C144" s="196"/>
      <c r="D144" s="196"/>
      <c r="E144" s="196"/>
      <c r="F144" s="196"/>
      <c r="G144" s="196"/>
      <c r="H144" s="199"/>
      <c r="I144" s="199"/>
      <c r="J144" s="199"/>
      <c r="K144" s="199"/>
      <c r="L144" s="199"/>
      <c r="M144" s="199"/>
      <c r="N144" s="199"/>
      <c r="O144" s="199"/>
      <c r="P144" s="199"/>
      <c r="Q144" s="199"/>
      <c r="R144" s="199"/>
      <c r="S144" s="199"/>
      <c r="U144" s="200"/>
      <c r="V144" s="200"/>
      <c r="W144" s="200"/>
    </row>
    <row r="145" spans="1:23" ht="12" customHeight="1">
      <c r="A145" s="196"/>
      <c r="B145" s="198"/>
      <c r="C145" s="196"/>
      <c r="D145" s="196"/>
      <c r="E145" s="196"/>
      <c r="F145" s="196"/>
      <c r="G145" s="196"/>
      <c r="H145" s="199"/>
      <c r="I145" s="199"/>
      <c r="J145" s="199"/>
      <c r="K145" s="199"/>
      <c r="L145" s="199"/>
      <c r="M145" s="199"/>
      <c r="N145" s="199"/>
      <c r="O145" s="199"/>
      <c r="P145" s="199"/>
      <c r="Q145" s="199"/>
      <c r="R145" s="199"/>
      <c r="S145" s="199"/>
      <c r="U145" s="200"/>
      <c r="V145" s="200"/>
      <c r="W145" s="200"/>
    </row>
    <row r="146" spans="1:23" ht="12" customHeight="1">
      <c r="A146" s="196"/>
      <c r="B146" s="198"/>
      <c r="C146" s="196"/>
      <c r="D146" s="196"/>
      <c r="E146" s="196"/>
      <c r="F146" s="196"/>
      <c r="G146" s="196"/>
      <c r="H146" s="199"/>
      <c r="I146" s="199"/>
      <c r="J146" s="199"/>
      <c r="K146" s="199"/>
      <c r="L146" s="199"/>
      <c r="M146" s="199"/>
      <c r="N146" s="199"/>
      <c r="O146" s="199"/>
      <c r="P146" s="199"/>
      <c r="Q146" s="199"/>
      <c r="R146" s="199"/>
      <c r="S146" s="199"/>
      <c r="U146" s="200"/>
      <c r="V146" s="200"/>
      <c r="W146" s="200"/>
    </row>
    <row r="147" spans="1:23" ht="12" customHeight="1">
      <c r="A147" s="196"/>
      <c r="B147" s="198"/>
      <c r="C147" s="196"/>
      <c r="D147" s="196"/>
      <c r="E147" s="196"/>
      <c r="F147" s="196"/>
      <c r="G147" s="196"/>
      <c r="H147" s="199"/>
      <c r="I147" s="199"/>
      <c r="J147" s="199"/>
      <c r="K147" s="199"/>
      <c r="L147" s="199"/>
      <c r="M147" s="199"/>
      <c r="N147" s="199"/>
      <c r="O147" s="199"/>
      <c r="P147" s="199"/>
      <c r="Q147" s="199"/>
      <c r="R147" s="199"/>
      <c r="S147" s="199"/>
      <c r="U147" s="200"/>
      <c r="V147" s="200"/>
      <c r="W147" s="200"/>
    </row>
    <row r="148" spans="1:23" ht="12" customHeight="1">
      <c r="A148" s="196"/>
      <c r="B148" s="198"/>
      <c r="C148" s="196"/>
      <c r="D148" s="196"/>
      <c r="E148" s="196"/>
      <c r="F148" s="196"/>
      <c r="G148" s="196"/>
      <c r="H148" s="199"/>
      <c r="I148" s="199"/>
      <c r="J148" s="199"/>
      <c r="K148" s="199"/>
      <c r="L148" s="199"/>
      <c r="M148" s="199"/>
      <c r="N148" s="199"/>
      <c r="O148" s="199"/>
      <c r="P148" s="199"/>
      <c r="Q148" s="199"/>
      <c r="R148" s="199"/>
      <c r="S148" s="199"/>
      <c r="U148" s="200"/>
      <c r="V148" s="200"/>
      <c r="W148" s="200"/>
    </row>
    <row r="149" spans="1:23" ht="12" customHeight="1">
      <c r="A149" s="196"/>
      <c r="B149" s="198"/>
      <c r="C149" s="196"/>
      <c r="D149" s="196"/>
      <c r="E149" s="196"/>
      <c r="F149" s="196"/>
      <c r="G149" s="196"/>
      <c r="H149" s="199"/>
      <c r="I149" s="199"/>
      <c r="J149" s="199"/>
      <c r="K149" s="199"/>
      <c r="L149" s="199"/>
      <c r="M149" s="199"/>
      <c r="N149" s="199"/>
      <c r="O149" s="199"/>
      <c r="P149" s="199"/>
      <c r="Q149" s="199"/>
      <c r="R149" s="199"/>
      <c r="S149" s="199"/>
      <c r="U149" s="200"/>
      <c r="V149" s="200"/>
      <c r="W149" s="200"/>
    </row>
    <row r="150" spans="1:23" ht="12" customHeight="1">
      <c r="A150" s="196"/>
      <c r="B150" s="198"/>
      <c r="C150" s="196"/>
      <c r="D150" s="196"/>
      <c r="E150" s="196"/>
      <c r="F150" s="196"/>
      <c r="G150" s="196"/>
      <c r="H150" s="199"/>
      <c r="I150" s="199"/>
      <c r="J150" s="199"/>
      <c r="K150" s="199"/>
      <c r="L150" s="199"/>
      <c r="M150" s="199"/>
      <c r="N150" s="199"/>
      <c r="O150" s="199"/>
      <c r="P150" s="199"/>
      <c r="Q150" s="199"/>
      <c r="R150" s="199"/>
      <c r="S150" s="199"/>
      <c r="U150" s="200"/>
      <c r="V150" s="200"/>
      <c r="W150" s="200"/>
    </row>
    <row r="151" spans="1:23" s="236" customFormat="1" ht="12" customHeight="1">
      <c r="A151" s="233"/>
      <c r="B151" s="234"/>
      <c r="C151" s="233"/>
      <c r="D151" s="233"/>
      <c r="E151" s="233"/>
      <c r="F151" s="233"/>
      <c r="G151" s="233"/>
      <c r="H151" s="235"/>
      <c r="I151" s="235"/>
      <c r="J151" s="235"/>
      <c r="K151" s="235"/>
      <c r="L151" s="235"/>
      <c r="M151" s="235"/>
      <c r="N151" s="235"/>
      <c r="O151" s="235"/>
      <c r="P151" s="235"/>
      <c r="Q151" s="235"/>
      <c r="R151" s="235"/>
      <c r="S151" s="235"/>
      <c r="U151" s="237"/>
      <c r="V151" s="237"/>
      <c r="W151" s="237"/>
    </row>
    <row r="152" spans="1:23" s="236" customFormat="1" ht="12" customHeight="1">
      <c r="A152" s="233"/>
      <c r="B152" s="234"/>
      <c r="C152" s="233"/>
      <c r="D152" s="233"/>
      <c r="E152" s="233"/>
      <c r="F152" s="233"/>
      <c r="G152" s="233"/>
      <c r="H152" s="235"/>
      <c r="I152" s="235"/>
      <c r="J152" s="235"/>
      <c r="K152" s="235"/>
      <c r="L152" s="235"/>
      <c r="M152" s="235"/>
      <c r="N152" s="235"/>
      <c r="O152" s="235"/>
      <c r="P152" s="235"/>
      <c r="Q152" s="235"/>
      <c r="R152" s="235"/>
      <c r="S152" s="235"/>
      <c r="U152" s="237"/>
      <c r="V152" s="237"/>
      <c r="W152" s="237"/>
    </row>
    <row r="153" spans="1:23" s="236" customFormat="1" ht="12" customHeight="1">
      <c r="A153" s="233"/>
      <c r="B153" s="234"/>
      <c r="C153" s="233"/>
      <c r="D153" s="233"/>
      <c r="E153" s="233"/>
      <c r="F153" s="233"/>
      <c r="G153" s="233"/>
      <c r="H153" s="235"/>
      <c r="I153" s="235"/>
      <c r="J153" s="235"/>
      <c r="K153" s="235"/>
      <c r="L153" s="235"/>
      <c r="M153" s="235"/>
      <c r="N153" s="235"/>
      <c r="O153" s="235"/>
      <c r="P153" s="235"/>
      <c r="Q153" s="235"/>
      <c r="R153" s="235"/>
      <c r="S153" s="235"/>
      <c r="U153" s="237"/>
      <c r="V153" s="237"/>
      <c r="W153" s="237"/>
    </row>
    <row r="154" spans="1:23" s="236" customFormat="1" ht="12" customHeight="1">
      <c r="A154" s="233"/>
      <c r="B154" s="234"/>
      <c r="C154" s="233"/>
      <c r="D154" s="233"/>
      <c r="E154" s="233"/>
      <c r="F154" s="233"/>
      <c r="G154" s="233"/>
      <c r="H154" s="235"/>
      <c r="I154" s="235"/>
      <c r="J154" s="235"/>
      <c r="K154" s="235"/>
      <c r="L154" s="235"/>
      <c r="M154" s="235"/>
      <c r="N154" s="235"/>
      <c r="O154" s="235"/>
      <c r="P154" s="235"/>
      <c r="Q154" s="235"/>
      <c r="R154" s="235"/>
      <c r="S154" s="235"/>
      <c r="U154" s="237"/>
      <c r="V154" s="237"/>
      <c r="W154" s="237"/>
    </row>
    <row r="155" spans="1:23" s="236" customFormat="1" ht="20.100000000000001" customHeight="1">
      <c r="A155" s="233"/>
      <c r="B155" s="234"/>
      <c r="C155" s="233"/>
      <c r="D155" s="233"/>
      <c r="E155" s="233"/>
      <c r="F155" s="233"/>
      <c r="G155" s="233"/>
      <c r="H155" s="235"/>
      <c r="I155" s="235"/>
      <c r="J155" s="235"/>
      <c r="K155" s="235"/>
      <c r="L155" s="235"/>
      <c r="M155" s="235"/>
      <c r="N155" s="235"/>
      <c r="O155" s="235"/>
      <c r="P155" s="235"/>
      <c r="Q155" s="235"/>
      <c r="R155" s="235"/>
      <c r="S155" s="235"/>
      <c r="U155" s="237"/>
      <c r="V155" s="237"/>
      <c r="W155" s="237"/>
    </row>
    <row r="156" spans="1:23" s="236" customFormat="1" ht="20.100000000000001" customHeight="1">
      <c r="A156" s="233"/>
      <c r="B156" s="234"/>
      <c r="C156" s="233"/>
      <c r="D156" s="233"/>
      <c r="E156" s="233"/>
      <c r="F156" s="233"/>
      <c r="G156" s="233"/>
      <c r="H156" s="235"/>
      <c r="I156" s="235"/>
      <c r="J156" s="235"/>
      <c r="K156" s="235"/>
      <c r="L156" s="235"/>
      <c r="M156" s="235"/>
      <c r="N156" s="235"/>
      <c r="O156" s="235"/>
      <c r="P156" s="235"/>
      <c r="Q156" s="235"/>
      <c r="R156" s="235"/>
      <c r="S156" s="235"/>
      <c r="U156" s="237"/>
      <c r="V156" s="237"/>
      <c r="W156" s="237"/>
    </row>
    <row r="157" spans="1:23" s="236" customFormat="1" ht="20.100000000000001" customHeight="1">
      <c r="A157" s="233"/>
      <c r="B157" s="234"/>
      <c r="C157" s="233"/>
      <c r="D157" s="233"/>
      <c r="E157" s="233"/>
      <c r="F157" s="233"/>
      <c r="G157" s="233"/>
      <c r="H157" s="235"/>
      <c r="I157" s="235"/>
      <c r="J157" s="235"/>
      <c r="K157" s="235"/>
      <c r="L157" s="235"/>
      <c r="M157" s="235"/>
      <c r="N157" s="235"/>
      <c r="O157" s="235"/>
      <c r="P157" s="235"/>
      <c r="Q157" s="235"/>
      <c r="R157" s="235"/>
      <c r="S157" s="235"/>
      <c r="U157" s="237"/>
      <c r="V157" s="237"/>
      <c r="W157" s="237"/>
    </row>
    <row r="158" spans="1:23" s="236" customFormat="1" ht="20.100000000000001" customHeight="1">
      <c r="A158" s="233"/>
      <c r="B158" s="234"/>
      <c r="C158" s="233"/>
      <c r="D158" s="233"/>
      <c r="E158" s="233"/>
      <c r="F158" s="233"/>
      <c r="G158" s="233"/>
      <c r="H158" s="235"/>
      <c r="I158" s="235"/>
      <c r="J158" s="235"/>
      <c r="K158" s="235"/>
      <c r="L158" s="235"/>
      <c r="M158" s="235"/>
      <c r="N158" s="235"/>
      <c r="O158" s="235"/>
      <c r="P158" s="235"/>
      <c r="Q158" s="235"/>
      <c r="R158" s="235"/>
      <c r="S158" s="235"/>
      <c r="U158" s="237"/>
      <c r="V158" s="237"/>
      <c r="W158" s="237"/>
    </row>
    <row r="159" spans="1:23" s="236" customFormat="1" ht="20.100000000000001" customHeight="1">
      <c r="A159" s="233"/>
      <c r="B159" s="234"/>
      <c r="C159" s="233"/>
      <c r="D159" s="233"/>
      <c r="E159" s="233"/>
      <c r="F159" s="233"/>
      <c r="G159" s="233"/>
      <c r="H159" s="235"/>
      <c r="I159" s="235"/>
      <c r="J159" s="235"/>
      <c r="K159" s="235"/>
      <c r="L159" s="235"/>
      <c r="M159" s="235"/>
      <c r="N159" s="235"/>
      <c r="O159" s="235"/>
      <c r="P159" s="235"/>
      <c r="Q159" s="235"/>
      <c r="R159" s="235"/>
      <c r="S159" s="235"/>
      <c r="U159" s="237"/>
      <c r="V159" s="237"/>
      <c r="W159" s="237"/>
    </row>
    <row r="160" spans="1:23" s="236" customFormat="1" ht="20.100000000000001" customHeight="1">
      <c r="A160" s="233"/>
      <c r="B160" s="234"/>
      <c r="C160" s="233"/>
      <c r="D160" s="233"/>
      <c r="E160" s="233"/>
      <c r="F160" s="233"/>
      <c r="G160" s="233"/>
      <c r="H160" s="235"/>
      <c r="I160" s="235"/>
      <c r="J160" s="235"/>
      <c r="K160" s="235"/>
      <c r="L160" s="235"/>
      <c r="M160" s="235"/>
      <c r="N160" s="235"/>
      <c r="O160" s="235"/>
      <c r="P160" s="235"/>
      <c r="Q160" s="235"/>
      <c r="R160" s="235"/>
      <c r="S160" s="235"/>
      <c r="U160" s="237"/>
      <c r="V160" s="237"/>
      <c r="W160" s="237"/>
    </row>
    <row r="161" spans="1:23" s="236" customFormat="1" ht="20.100000000000001" customHeight="1">
      <c r="A161" s="233"/>
      <c r="B161" s="234"/>
      <c r="C161" s="233"/>
      <c r="D161" s="233"/>
      <c r="E161" s="233"/>
      <c r="F161" s="233"/>
      <c r="G161" s="233"/>
      <c r="H161" s="235"/>
      <c r="I161" s="235"/>
      <c r="J161" s="235"/>
      <c r="K161" s="235"/>
      <c r="L161" s="235"/>
      <c r="M161" s="235"/>
      <c r="N161" s="235"/>
      <c r="O161" s="235"/>
      <c r="P161" s="235"/>
      <c r="Q161" s="235"/>
      <c r="R161" s="235"/>
      <c r="S161" s="235"/>
      <c r="U161" s="237"/>
      <c r="V161" s="237"/>
      <c r="W161" s="237"/>
    </row>
    <row r="162" spans="1:23" s="236" customFormat="1" ht="20.100000000000001" customHeight="1">
      <c r="A162" s="233"/>
      <c r="B162" s="234"/>
      <c r="C162" s="233"/>
      <c r="D162" s="233"/>
      <c r="E162" s="233"/>
      <c r="F162" s="233"/>
      <c r="G162" s="233"/>
      <c r="H162" s="235"/>
      <c r="I162" s="235"/>
      <c r="J162" s="235"/>
      <c r="K162" s="235"/>
      <c r="L162" s="235"/>
      <c r="M162" s="235"/>
      <c r="N162" s="235"/>
      <c r="O162" s="235"/>
      <c r="P162" s="235"/>
      <c r="Q162" s="235"/>
      <c r="R162" s="235"/>
      <c r="S162" s="235"/>
      <c r="U162" s="237"/>
      <c r="V162" s="237"/>
      <c r="W162" s="237"/>
    </row>
    <row r="163" spans="1:23" s="236" customFormat="1" ht="20.100000000000001" customHeight="1">
      <c r="A163" s="233"/>
      <c r="B163" s="234"/>
      <c r="C163" s="233"/>
      <c r="D163" s="233"/>
      <c r="E163" s="233"/>
      <c r="F163" s="233"/>
      <c r="G163" s="233"/>
      <c r="H163" s="235"/>
      <c r="I163" s="235"/>
      <c r="J163" s="235"/>
      <c r="K163" s="235"/>
      <c r="L163" s="235"/>
      <c r="M163" s="235"/>
      <c r="N163" s="235"/>
      <c r="O163" s="235"/>
      <c r="P163" s="235"/>
      <c r="Q163" s="235"/>
      <c r="R163" s="235"/>
      <c r="S163" s="235"/>
      <c r="U163" s="237"/>
      <c r="V163" s="237"/>
      <c r="W163" s="237"/>
    </row>
    <row r="164" spans="1:23" s="236" customFormat="1" ht="20.100000000000001" customHeight="1">
      <c r="A164" s="233"/>
      <c r="B164" s="234"/>
      <c r="C164" s="233"/>
      <c r="D164" s="233"/>
      <c r="E164" s="233"/>
      <c r="F164" s="233"/>
      <c r="G164" s="233"/>
      <c r="H164" s="235"/>
      <c r="I164" s="235"/>
      <c r="J164" s="235"/>
      <c r="K164" s="235"/>
      <c r="L164" s="235"/>
      <c r="M164" s="235"/>
      <c r="N164" s="235"/>
      <c r="O164" s="235"/>
      <c r="P164" s="235"/>
      <c r="Q164" s="235"/>
      <c r="R164" s="235"/>
      <c r="S164" s="235"/>
      <c r="U164" s="237"/>
      <c r="V164" s="237"/>
      <c r="W164" s="237"/>
    </row>
    <row r="165" spans="1:23" s="236" customFormat="1" ht="20.100000000000001" customHeight="1">
      <c r="A165" s="233"/>
      <c r="B165" s="234"/>
      <c r="C165" s="233"/>
      <c r="D165" s="233"/>
      <c r="E165" s="233"/>
      <c r="F165" s="233"/>
      <c r="G165" s="233"/>
      <c r="H165" s="235"/>
      <c r="I165" s="235"/>
      <c r="J165" s="235"/>
      <c r="K165" s="235"/>
      <c r="L165" s="235"/>
      <c r="M165" s="235"/>
      <c r="N165" s="235"/>
      <c r="O165" s="235"/>
      <c r="P165" s="235"/>
      <c r="Q165" s="235"/>
      <c r="R165" s="235"/>
      <c r="S165" s="235"/>
      <c r="U165" s="237"/>
      <c r="V165" s="237"/>
      <c r="W165" s="237"/>
    </row>
    <row r="166" spans="1:23" s="236" customFormat="1" ht="20.100000000000001" customHeight="1">
      <c r="A166" s="233"/>
      <c r="B166" s="234"/>
      <c r="C166" s="233"/>
      <c r="D166" s="233"/>
      <c r="E166" s="233"/>
      <c r="F166" s="233"/>
      <c r="G166" s="233"/>
      <c r="H166" s="235"/>
      <c r="I166" s="235"/>
      <c r="J166" s="235"/>
      <c r="K166" s="235"/>
      <c r="L166" s="235"/>
      <c r="M166" s="235"/>
      <c r="N166" s="235"/>
      <c r="O166" s="235"/>
      <c r="P166" s="235"/>
      <c r="Q166" s="235"/>
      <c r="R166" s="235"/>
      <c r="S166" s="235"/>
      <c r="U166" s="237"/>
      <c r="V166" s="237"/>
      <c r="W166" s="237"/>
    </row>
    <row r="167" spans="1:23" s="236" customFormat="1" ht="20.100000000000001" customHeight="1">
      <c r="A167" s="233"/>
      <c r="B167" s="234"/>
      <c r="C167" s="233"/>
      <c r="D167" s="233"/>
      <c r="E167" s="233"/>
      <c r="F167" s="233"/>
      <c r="G167" s="233"/>
      <c r="H167" s="235"/>
      <c r="I167" s="235"/>
      <c r="J167" s="235"/>
      <c r="K167" s="235"/>
      <c r="L167" s="235"/>
      <c r="M167" s="235"/>
      <c r="N167" s="235"/>
      <c r="O167" s="235"/>
      <c r="P167" s="235"/>
      <c r="Q167" s="235"/>
      <c r="R167" s="235"/>
      <c r="S167" s="235"/>
      <c r="U167" s="237"/>
      <c r="V167" s="237"/>
      <c r="W167" s="237"/>
    </row>
    <row r="168" spans="1:23" s="236" customFormat="1" ht="20.100000000000001" customHeight="1">
      <c r="A168" s="233"/>
      <c r="B168" s="234"/>
      <c r="C168" s="233"/>
      <c r="D168" s="233"/>
      <c r="E168" s="233"/>
      <c r="F168" s="233"/>
      <c r="G168" s="233"/>
      <c r="H168" s="235"/>
      <c r="I168" s="235"/>
      <c r="J168" s="235"/>
      <c r="K168" s="235"/>
      <c r="L168" s="235"/>
      <c r="M168" s="235"/>
      <c r="N168" s="235"/>
      <c r="O168" s="235"/>
      <c r="P168" s="235"/>
      <c r="Q168" s="235"/>
      <c r="R168" s="235"/>
      <c r="S168" s="235"/>
      <c r="U168" s="237"/>
      <c r="W168" s="237"/>
    </row>
    <row r="169" spans="1:23" s="236" customFormat="1" ht="20.100000000000001" customHeight="1">
      <c r="A169" s="233"/>
      <c r="B169" s="234"/>
      <c r="C169" s="233"/>
      <c r="D169" s="233"/>
      <c r="E169" s="233"/>
      <c r="F169" s="233"/>
      <c r="G169" s="233"/>
      <c r="H169" s="235"/>
      <c r="I169" s="235"/>
      <c r="J169" s="235"/>
      <c r="K169" s="235"/>
      <c r="L169" s="235"/>
      <c r="M169" s="235"/>
      <c r="N169" s="235"/>
      <c r="O169" s="235"/>
      <c r="P169" s="235"/>
      <c r="Q169" s="235"/>
      <c r="R169" s="235"/>
      <c r="S169" s="235"/>
      <c r="U169" s="237"/>
      <c r="V169" s="237"/>
      <c r="W169" s="237"/>
    </row>
    <row r="170" spans="1:23" s="236" customFormat="1" ht="20.100000000000001" customHeight="1">
      <c r="A170" s="233"/>
      <c r="B170" s="234"/>
      <c r="C170" s="233"/>
      <c r="D170" s="233"/>
      <c r="E170" s="233"/>
      <c r="F170" s="233"/>
      <c r="G170" s="233"/>
      <c r="H170" s="235"/>
      <c r="I170" s="235"/>
      <c r="J170" s="235"/>
      <c r="K170" s="235"/>
      <c r="L170" s="235"/>
      <c r="M170" s="235"/>
      <c r="N170" s="235"/>
      <c r="O170" s="235"/>
      <c r="P170" s="235"/>
      <c r="Q170" s="235"/>
      <c r="R170" s="235"/>
      <c r="S170" s="235"/>
      <c r="U170" s="237"/>
      <c r="V170" s="237"/>
      <c r="W170" s="237"/>
    </row>
    <row r="171" spans="1:23" s="236" customFormat="1" ht="20.100000000000001" customHeight="1">
      <c r="A171" s="233"/>
      <c r="B171" s="234"/>
      <c r="C171" s="233"/>
      <c r="D171" s="233"/>
      <c r="E171" s="233"/>
      <c r="F171" s="233"/>
      <c r="G171" s="233"/>
      <c r="H171" s="235"/>
      <c r="I171" s="235"/>
      <c r="J171" s="235"/>
      <c r="K171" s="235"/>
      <c r="L171" s="235"/>
      <c r="M171" s="235"/>
      <c r="N171" s="235"/>
      <c r="O171" s="235"/>
      <c r="P171" s="235"/>
      <c r="Q171" s="235"/>
      <c r="R171" s="235"/>
      <c r="S171" s="235"/>
      <c r="U171" s="237"/>
      <c r="V171" s="237"/>
      <c r="W171" s="237"/>
    </row>
    <row r="172" spans="1:23" s="236" customFormat="1" ht="20.100000000000001" customHeight="1">
      <c r="A172" s="233"/>
      <c r="B172" s="234"/>
      <c r="C172" s="233"/>
      <c r="D172" s="233"/>
      <c r="E172" s="233"/>
      <c r="F172" s="233"/>
      <c r="G172" s="233"/>
      <c r="H172" s="235"/>
      <c r="I172" s="235"/>
      <c r="J172" s="235"/>
      <c r="K172" s="235"/>
      <c r="L172" s="235"/>
      <c r="M172" s="235"/>
      <c r="N172" s="235"/>
      <c r="O172" s="235"/>
      <c r="P172" s="235"/>
      <c r="Q172" s="235"/>
      <c r="R172" s="235"/>
      <c r="S172" s="235"/>
      <c r="U172" s="237"/>
      <c r="V172" s="237"/>
      <c r="W172" s="237"/>
    </row>
    <row r="173" spans="1:23" s="236" customFormat="1" ht="20.100000000000001" customHeight="1">
      <c r="A173" s="233"/>
      <c r="B173" s="234"/>
      <c r="C173" s="233"/>
      <c r="D173" s="233"/>
      <c r="E173" s="233"/>
      <c r="F173" s="233"/>
      <c r="G173" s="233"/>
      <c r="H173" s="235"/>
      <c r="I173" s="235"/>
      <c r="J173" s="235"/>
      <c r="K173" s="235"/>
      <c r="L173" s="235"/>
      <c r="M173" s="235"/>
      <c r="N173" s="235"/>
      <c r="O173" s="235"/>
      <c r="P173" s="235"/>
      <c r="Q173" s="235"/>
      <c r="R173" s="235"/>
      <c r="S173" s="235"/>
      <c r="U173" s="237"/>
      <c r="V173" s="237"/>
      <c r="W173" s="237"/>
    </row>
    <row r="174" spans="1:23" s="236" customFormat="1" ht="20.100000000000001" customHeight="1">
      <c r="A174" s="233"/>
      <c r="B174" s="234"/>
      <c r="C174" s="233"/>
      <c r="D174" s="233"/>
      <c r="E174" s="233"/>
      <c r="F174" s="233"/>
      <c r="G174" s="233"/>
      <c r="H174" s="235"/>
      <c r="I174" s="235"/>
      <c r="J174" s="235"/>
      <c r="K174" s="235"/>
      <c r="L174" s="235"/>
      <c r="M174" s="235"/>
      <c r="N174" s="235"/>
      <c r="O174" s="235"/>
      <c r="P174" s="235"/>
      <c r="Q174" s="235"/>
      <c r="R174" s="235"/>
      <c r="S174" s="235"/>
      <c r="U174" s="237"/>
      <c r="V174" s="237"/>
      <c r="W174" s="237"/>
    </row>
    <row r="175" spans="1:23" s="236" customFormat="1" ht="20.100000000000001" customHeight="1">
      <c r="A175" s="233"/>
      <c r="B175" s="234"/>
      <c r="C175" s="233"/>
      <c r="D175" s="233"/>
      <c r="E175" s="233"/>
      <c r="F175" s="233"/>
      <c r="G175" s="233"/>
      <c r="H175" s="235"/>
      <c r="I175" s="235"/>
      <c r="J175" s="235"/>
      <c r="K175" s="235"/>
      <c r="L175" s="235"/>
      <c r="M175" s="235"/>
      <c r="N175" s="235"/>
      <c r="O175" s="235"/>
      <c r="P175" s="235"/>
      <c r="Q175" s="235"/>
      <c r="R175" s="235"/>
      <c r="S175" s="235"/>
      <c r="U175" s="237"/>
      <c r="V175" s="237"/>
      <c r="W175" s="237"/>
    </row>
    <row r="176" spans="1:23" s="236" customFormat="1" ht="20.100000000000001" customHeight="1">
      <c r="A176" s="233"/>
      <c r="B176" s="234"/>
      <c r="C176" s="233"/>
      <c r="D176" s="233"/>
      <c r="E176" s="233"/>
      <c r="F176" s="233"/>
      <c r="G176" s="233"/>
      <c r="H176" s="235"/>
      <c r="I176" s="235"/>
      <c r="J176" s="235"/>
      <c r="K176" s="235"/>
      <c r="L176" s="235"/>
      <c r="M176" s="235"/>
      <c r="N176" s="235"/>
      <c r="O176" s="235"/>
      <c r="P176" s="235"/>
      <c r="Q176" s="235"/>
      <c r="R176" s="235"/>
      <c r="S176" s="235"/>
      <c r="U176" s="237"/>
      <c r="V176" s="237"/>
      <c r="W176" s="237"/>
    </row>
    <row r="177" spans="1:23" s="236" customFormat="1" ht="20.100000000000001" customHeight="1">
      <c r="A177" s="233"/>
      <c r="B177" s="234"/>
      <c r="C177" s="233"/>
      <c r="D177" s="233"/>
      <c r="E177" s="233"/>
      <c r="F177" s="233"/>
      <c r="G177" s="233"/>
      <c r="H177" s="235"/>
      <c r="I177" s="235"/>
      <c r="J177" s="235"/>
      <c r="K177" s="235"/>
      <c r="L177" s="235"/>
      <c r="M177" s="235"/>
      <c r="N177" s="235"/>
      <c r="O177" s="235"/>
      <c r="P177" s="235"/>
      <c r="Q177" s="235"/>
      <c r="R177" s="235"/>
      <c r="S177" s="235"/>
      <c r="U177" s="237"/>
      <c r="V177" s="237"/>
      <c r="W177" s="237"/>
    </row>
    <row r="178" spans="1:23" s="236" customFormat="1" ht="20.100000000000001" customHeight="1">
      <c r="A178" s="233"/>
      <c r="B178" s="234"/>
      <c r="C178" s="233"/>
      <c r="D178" s="233"/>
      <c r="E178" s="233"/>
      <c r="F178" s="233"/>
      <c r="G178" s="233"/>
      <c r="H178" s="235"/>
      <c r="I178" s="235"/>
      <c r="J178" s="235"/>
      <c r="K178" s="235"/>
      <c r="L178" s="235"/>
      <c r="M178" s="235"/>
      <c r="N178" s="235"/>
      <c r="O178" s="235"/>
      <c r="P178" s="235"/>
      <c r="Q178" s="235"/>
      <c r="R178" s="235"/>
      <c r="S178" s="235"/>
      <c r="U178" s="237"/>
      <c r="V178" s="237"/>
      <c r="W178" s="237"/>
    </row>
    <row r="179" spans="1:23" s="236" customFormat="1" ht="20.100000000000001" customHeight="1">
      <c r="A179" s="233"/>
      <c r="B179" s="234"/>
      <c r="C179" s="233"/>
      <c r="D179" s="233"/>
      <c r="E179" s="233"/>
      <c r="F179" s="233"/>
      <c r="G179" s="238" t="s">
        <v>367</v>
      </c>
      <c r="H179" s="238" t="str">
        <f>H$3</f>
        <v>JAN</v>
      </c>
      <c r="I179" s="238" t="str">
        <f t="shared" ref="I179:S179" si="35">I$3</f>
        <v>FEV</v>
      </c>
      <c r="J179" s="238" t="str">
        <f t="shared" si="35"/>
        <v>MAR</v>
      </c>
      <c r="K179" s="238" t="str">
        <f t="shared" si="35"/>
        <v>ABR</v>
      </c>
      <c r="L179" s="238" t="str">
        <f t="shared" si="35"/>
        <v>MAI</v>
      </c>
      <c r="M179" s="238" t="str">
        <f t="shared" si="35"/>
        <v>JUN</v>
      </c>
      <c r="N179" s="238" t="str">
        <f t="shared" si="35"/>
        <v>JUL</v>
      </c>
      <c r="O179" s="238" t="str">
        <f t="shared" si="35"/>
        <v>AGO</v>
      </c>
      <c r="P179" s="238" t="str">
        <f t="shared" si="35"/>
        <v>SET</v>
      </c>
      <c r="Q179" s="238" t="str">
        <f t="shared" si="35"/>
        <v>OUT</v>
      </c>
      <c r="R179" s="238" t="str">
        <f t="shared" si="35"/>
        <v>NOV</v>
      </c>
      <c r="S179" s="238" t="str">
        <f t="shared" si="35"/>
        <v>DEZ</v>
      </c>
      <c r="U179" s="237"/>
      <c r="V179" s="237"/>
      <c r="W179" s="237"/>
    </row>
    <row r="180" spans="1:23" s="236" customFormat="1" ht="20.100000000000001" customHeight="1">
      <c r="A180" s="233"/>
      <c r="B180" s="234"/>
      <c r="C180" s="233"/>
      <c r="D180" s="233"/>
      <c r="E180" s="233"/>
      <c r="F180" s="233"/>
      <c r="G180" s="239" t="s">
        <v>368</v>
      </c>
      <c r="H180" s="240">
        <f>H131</f>
        <v>28223</v>
      </c>
      <c r="I180" s="240">
        <f t="shared" ref="I180:S180" si="36">I131</f>
        <v>31847</v>
      </c>
      <c r="J180" s="240">
        <f t="shared" si="36"/>
        <v>29501</v>
      </c>
      <c r="K180" s="240">
        <f t="shared" si="36"/>
        <v>31653</v>
      </c>
      <c r="L180" s="240">
        <f t="shared" si="36"/>
        <v>33540</v>
      </c>
      <c r="M180" s="240">
        <f t="shared" si="36"/>
        <v>20910</v>
      </c>
      <c r="N180" s="240">
        <f t="shared" si="36"/>
        <v>33058</v>
      </c>
      <c r="O180" s="240">
        <f t="shared" si="36"/>
        <v>37560</v>
      </c>
      <c r="P180" s="240">
        <f t="shared" si="36"/>
        <v>37720</v>
      </c>
      <c r="Q180" s="240">
        <f t="shared" si="36"/>
        <v>39388</v>
      </c>
      <c r="R180" s="240">
        <f t="shared" si="36"/>
        <v>32450</v>
      </c>
      <c r="S180" s="240">
        <f t="shared" si="36"/>
        <v>23560</v>
      </c>
      <c r="U180" s="237"/>
      <c r="V180" s="237"/>
      <c r="W180" s="237"/>
    </row>
    <row r="181" spans="1:23" s="236" customFormat="1" ht="20.100000000000001" customHeight="1">
      <c r="A181" s="233"/>
      <c r="B181" s="234"/>
      <c r="C181" s="233"/>
      <c r="D181" s="233"/>
      <c r="E181" s="233"/>
      <c r="F181" s="233"/>
      <c r="G181" s="241" t="s">
        <v>369</v>
      </c>
      <c r="H181" s="242">
        <v>19.34088335220838</v>
      </c>
      <c r="I181" s="242">
        <v>19.807474518686298</v>
      </c>
      <c r="J181" s="242">
        <v>17.807474518686298</v>
      </c>
      <c r="K181" s="242">
        <v>19.807474518686298</v>
      </c>
      <c r="L181" s="242">
        <v>20.773499433748583</v>
      </c>
      <c r="M181" s="242">
        <v>12.535673839184598</v>
      </c>
      <c r="N181" s="242">
        <v>20.467723669309173</v>
      </c>
      <c r="O181" s="242">
        <v>20.773499433748583</v>
      </c>
      <c r="P181" s="242">
        <v>20.84144960362401</v>
      </c>
      <c r="Q181" s="242">
        <v>21.84144960362401</v>
      </c>
      <c r="R181" s="242">
        <v>17.501698754246885</v>
      </c>
      <c r="S181" s="242">
        <v>13.362400906002264</v>
      </c>
      <c r="U181" s="237"/>
      <c r="V181" s="237"/>
      <c r="W181" s="237"/>
    </row>
    <row r="182" spans="1:23" s="236" customFormat="1" ht="20.100000000000001" customHeight="1">
      <c r="A182" s="233"/>
      <c r="B182" s="234"/>
      <c r="C182" s="233"/>
      <c r="D182" s="233"/>
      <c r="E182" s="233"/>
      <c r="F182" s="233"/>
      <c r="G182" s="239" t="s">
        <v>370</v>
      </c>
      <c r="H182" s="240">
        <f t="shared" ref="H182:S182" si="37">H180/H181</f>
        <v>1459.2404848342899</v>
      </c>
      <c r="I182" s="240">
        <f t="shared" si="37"/>
        <v>1607.8273870783303</v>
      </c>
      <c r="J182" s="240">
        <f t="shared" si="37"/>
        <v>1656.6638895955225</v>
      </c>
      <c r="K182" s="240">
        <f t="shared" si="37"/>
        <v>1598.0331046312176</v>
      </c>
      <c r="L182" s="240">
        <f t="shared" si="37"/>
        <v>1614.5570517363574</v>
      </c>
      <c r="M182" s="240">
        <f t="shared" si="37"/>
        <v>1668.0395699701869</v>
      </c>
      <c r="N182" s="240">
        <f t="shared" si="37"/>
        <v>1615.1283129530239</v>
      </c>
      <c r="O182" s="240">
        <f t="shared" si="37"/>
        <v>1808.0728343237204</v>
      </c>
      <c r="P182" s="240">
        <f t="shared" si="37"/>
        <v>1809.8549149595174</v>
      </c>
      <c r="Q182" s="240">
        <f t="shared" si="37"/>
        <v>1803.3601576272943</v>
      </c>
      <c r="R182" s="240">
        <f t="shared" si="37"/>
        <v>1854.1057331435229</v>
      </c>
      <c r="S182" s="240">
        <f t="shared" si="37"/>
        <v>1763.156199677939</v>
      </c>
      <c r="U182" s="237"/>
      <c r="V182" s="237"/>
      <c r="W182" s="237"/>
    </row>
    <row r="183" spans="1:23" s="236" customFormat="1" ht="20.100000000000001" customHeight="1">
      <c r="A183" s="233"/>
      <c r="B183" s="234"/>
      <c r="C183" s="233"/>
      <c r="D183" s="233"/>
      <c r="E183" s="233"/>
      <c r="F183" s="233"/>
      <c r="G183" s="233"/>
      <c r="H183" s="235"/>
      <c r="I183" s="235"/>
      <c r="J183" s="235"/>
      <c r="K183" s="235"/>
      <c r="L183" s="235"/>
      <c r="M183" s="235"/>
      <c r="N183" s="235"/>
      <c r="O183" s="235"/>
      <c r="P183" s="235"/>
      <c r="Q183" s="235"/>
      <c r="R183" s="235"/>
      <c r="S183" s="235"/>
      <c r="U183" s="237"/>
      <c r="V183" s="237"/>
      <c r="W183" s="237"/>
    </row>
    <row r="184" spans="1:23" s="236" customFormat="1" ht="20.100000000000001" customHeight="1">
      <c r="A184" s="233"/>
      <c r="B184" s="234"/>
      <c r="C184" s="233"/>
      <c r="D184" s="233"/>
      <c r="E184" s="233"/>
      <c r="F184" s="233"/>
      <c r="G184" s="233"/>
      <c r="H184" s="235"/>
      <c r="I184" s="235"/>
      <c r="J184" s="235"/>
      <c r="K184" s="235"/>
      <c r="L184" s="235"/>
      <c r="M184" s="235"/>
      <c r="N184" s="235"/>
      <c r="O184" s="235"/>
      <c r="P184" s="235"/>
      <c r="Q184" s="235"/>
      <c r="R184" s="235"/>
      <c r="S184" s="235"/>
      <c r="U184" s="237"/>
      <c r="V184" s="237"/>
      <c r="W184" s="237"/>
    </row>
    <row r="185" spans="1:23" s="236" customFormat="1" ht="20.100000000000001" customHeight="1">
      <c r="A185" s="233"/>
      <c r="B185" s="234"/>
      <c r="C185" s="233"/>
      <c r="D185" s="233"/>
      <c r="E185" s="233"/>
      <c r="F185" s="233"/>
      <c r="G185" s="238" t="s">
        <v>132</v>
      </c>
      <c r="H185" s="238" t="str">
        <f>H$3</f>
        <v>JAN</v>
      </c>
      <c r="I185" s="238" t="str">
        <f t="shared" ref="I185:S185" si="38">I$3</f>
        <v>FEV</v>
      </c>
      <c r="J185" s="238" t="str">
        <f t="shared" si="38"/>
        <v>MAR</v>
      </c>
      <c r="K185" s="238" t="str">
        <f t="shared" si="38"/>
        <v>ABR</v>
      </c>
      <c r="L185" s="238" t="str">
        <f t="shared" si="38"/>
        <v>MAI</v>
      </c>
      <c r="M185" s="238" t="str">
        <f t="shared" si="38"/>
        <v>JUN</v>
      </c>
      <c r="N185" s="238" t="str">
        <f t="shared" si="38"/>
        <v>JUL</v>
      </c>
      <c r="O185" s="238" t="str">
        <f t="shared" si="38"/>
        <v>AGO</v>
      </c>
      <c r="P185" s="238" t="str">
        <f t="shared" si="38"/>
        <v>SET</v>
      </c>
      <c r="Q185" s="238" t="str">
        <f t="shared" si="38"/>
        <v>OUT</v>
      </c>
      <c r="R185" s="238" t="str">
        <f t="shared" si="38"/>
        <v>NOV</v>
      </c>
      <c r="S185" s="238" t="str">
        <f t="shared" si="38"/>
        <v>DEZ</v>
      </c>
      <c r="U185" s="237"/>
      <c r="V185" s="237"/>
      <c r="W185" s="237"/>
    </row>
    <row r="186" spans="1:23" s="236" customFormat="1" ht="20.100000000000001" customHeight="1">
      <c r="A186" s="233"/>
      <c r="B186" s="234"/>
      <c r="C186" s="233"/>
      <c r="D186" s="233"/>
      <c r="E186" s="233"/>
      <c r="F186" s="233"/>
      <c r="G186" s="239" t="s">
        <v>368</v>
      </c>
      <c r="H186" s="240">
        <f>H123+H129</f>
        <v>23819</v>
      </c>
      <c r="I186" s="240">
        <f t="shared" ref="I186:S186" si="39">I123+I129</f>
        <v>26782</v>
      </c>
      <c r="J186" s="240">
        <f t="shared" si="39"/>
        <v>24949</v>
      </c>
      <c r="K186" s="240">
        <f t="shared" si="39"/>
        <v>26680</v>
      </c>
      <c r="L186" s="240">
        <f t="shared" si="39"/>
        <v>28380</v>
      </c>
      <c r="M186" s="240">
        <f>M123+M129</f>
        <v>17440</v>
      </c>
      <c r="N186" s="240">
        <f t="shared" si="39"/>
        <v>27788</v>
      </c>
      <c r="O186" s="240">
        <f t="shared" si="39"/>
        <v>32790</v>
      </c>
      <c r="P186" s="240">
        <f t="shared" si="39"/>
        <v>32890</v>
      </c>
      <c r="Q186" s="240">
        <f t="shared" si="39"/>
        <v>34258</v>
      </c>
      <c r="R186" s="240">
        <f t="shared" si="39"/>
        <v>28120</v>
      </c>
      <c r="S186" s="240">
        <f t="shared" si="39"/>
        <v>20370</v>
      </c>
      <c r="U186" s="237"/>
      <c r="V186" s="237"/>
      <c r="W186" s="237"/>
    </row>
    <row r="187" spans="1:23" s="236" customFormat="1" ht="20.100000000000001" customHeight="1">
      <c r="A187" s="233"/>
      <c r="B187" s="234"/>
      <c r="C187" s="233"/>
      <c r="D187" s="233"/>
      <c r="E187" s="233"/>
      <c r="F187" s="233"/>
      <c r="G187" s="241" t="s">
        <v>369</v>
      </c>
      <c r="H187" s="242">
        <v>19.34088335220838</v>
      </c>
      <c r="I187" s="242">
        <v>19.807474518686298</v>
      </c>
      <c r="J187" s="242">
        <v>17.807474518686298</v>
      </c>
      <c r="K187" s="242">
        <v>19.807474518686298</v>
      </c>
      <c r="L187" s="242">
        <v>20.773499433748583</v>
      </c>
      <c r="M187" s="242">
        <v>12.535673839184598</v>
      </c>
      <c r="N187" s="242">
        <v>20.467723669309173</v>
      </c>
      <c r="O187" s="242">
        <v>20.773499433748583</v>
      </c>
      <c r="P187" s="242">
        <v>20.84144960362401</v>
      </c>
      <c r="Q187" s="242">
        <v>21.84144960362401</v>
      </c>
      <c r="R187" s="242">
        <v>17.501698754246885</v>
      </c>
      <c r="S187" s="242">
        <v>13.362400906002264</v>
      </c>
      <c r="U187" s="237"/>
      <c r="V187" s="237"/>
      <c r="W187" s="237"/>
    </row>
    <row r="188" spans="1:23" s="236" customFormat="1" ht="20.100000000000001" customHeight="1">
      <c r="A188" s="233"/>
      <c r="B188" s="234"/>
      <c r="C188" s="233"/>
      <c r="D188" s="233"/>
      <c r="E188" s="233"/>
      <c r="F188" s="233"/>
      <c r="G188" s="239" t="s">
        <v>370</v>
      </c>
      <c r="H188" s="240">
        <f t="shared" ref="H188:S188" si="40">H186/H187</f>
        <v>1231.5363040168638</v>
      </c>
      <c r="I188" s="240">
        <f t="shared" si="40"/>
        <v>1352.1158376214978</v>
      </c>
      <c r="J188" s="240">
        <f t="shared" si="40"/>
        <v>1401.0408929025691</v>
      </c>
      <c r="K188" s="240">
        <f t="shared" si="40"/>
        <v>1346.9662664379644</v>
      </c>
      <c r="L188" s="240">
        <f t="shared" si="40"/>
        <v>1366.1636591615331</v>
      </c>
      <c r="M188" s="240">
        <f t="shared" si="40"/>
        <v>1391.2295600325233</v>
      </c>
      <c r="N188" s="240">
        <f t="shared" si="40"/>
        <v>1357.6497537763514</v>
      </c>
      <c r="O188" s="240">
        <f t="shared" si="40"/>
        <v>1578.4533609551329</v>
      </c>
      <c r="P188" s="240">
        <f t="shared" si="40"/>
        <v>1578.1052002390913</v>
      </c>
      <c r="Q188" s="240">
        <f t="shared" si="40"/>
        <v>1568.4856372498184</v>
      </c>
      <c r="R188" s="240">
        <f t="shared" si="40"/>
        <v>1606.7011776886243</v>
      </c>
      <c r="S188" s="240">
        <f t="shared" si="40"/>
        <v>1524.4266463259598</v>
      </c>
      <c r="U188" s="237"/>
      <c r="V188" s="237"/>
      <c r="W188" s="237"/>
    </row>
    <row r="189" spans="1:23" s="236" customFormat="1" ht="20.100000000000001" customHeight="1">
      <c r="A189" s="233"/>
      <c r="B189" s="234"/>
      <c r="C189" s="233"/>
      <c r="D189" s="233"/>
      <c r="E189" s="233"/>
      <c r="F189" s="233"/>
      <c r="G189" s="233"/>
      <c r="H189" s="235"/>
      <c r="I189" s="235"/>
      <c r="J189" s="235"/>
      <c r="K189" s="235"/>
      <c r="L189" s="235"/>
      <c r="M189" s="235"/>
      <c r="N189" s="235"/>
      <c r="O189" s="235"/>
      <c r="P189" s="235"/>
      <c r="Q189" s="235"/>
      <c r="R189" s="235"/>
      <c r="S189" s="235"/>
      <c r="U189" s="237"/>
      <c r="V189" s="237"/>
      <c r="W189" s="237"/>
    </row>
    <row r="190" spans="1:23" s="236" customFormat="1" ht="20.100000000000001" customHeight="1">
      <c r="A190" s="233"/>
      <c r="B190" s="233"/>
      <c r="C190" s="233"/>
      <c r="D190" s="233"/>
      <c r="E190" s="233"/>
      <c r="F190" s="233"/>
      <c r="G190" s="238" t="s">
        <v>248</v>
      </c>
      <c r="H190" s="238" t="str">
        <f>H$3</f>
        <v>JAN</v>
      </c>
      <c r="I190" s="238" t="str">
        <f t="shared" ref="I190:S190" si="41">I$3</f>
        <v>FEV</v>
      </c>
      <c r="J190" s="238" t="str">
        <f t="shared" si="41"/>
        <v>MAR</v>
      </c>
      <c r="K190" s="238" t="str">
        <f t="shared" si="41"/>
        <v>ABR</v>
      </c>
      <c r="L190" s="238" t="str">
        <f t="shared" si="41"/>
        <v>MAI</v>
      </c>
      <c r="M190" s="238" t="str">
        <f t="shared" si="41"/>
        <v>JUN</v>
      </c>
      <c r="N190" s="238" t="str">
        <f t="shared" si="41"/>
        <v>JUL</v>
      </c>
      <c r="O190" s="238" t="str">
        <f t="shared" si="41"/>
        <v>AGO</v>
      </c>
      <c r="P190" s="238" t="str">
        <f t="shared" si="41"/>
        <v>SET</v>
      </c>
      <c r="Q190" s="238" t="str">
        <f t="shared" si="41"/>
        <v>OUT</v>
      </c>
      <c r="R190" s="238" t="str">
        <f t="shared" si="41"/>
        <v>NOV</v>
      </c>
      <c r="S190" s="238" t="str">
        <f t="shared" si="41"/>
        <v>DEZ</v>
      </c>
      <c r="U190" s="237"/>
      <c r="V190" s="237"/>
      <c r="W190" s="237"/>
    </row>
    <row r="191" spans="1:23" s="236" customFormat="1" ht="20.100000000000001" customHeight="1">
      <c r="A191" s="233"/>
      <c r="B191" s="233"/>
      <c r="C191" s="233"/>
      <c r="D191" s="233"/>
      <c r="E191" s="233"/>
      <c r="F191" s="233"/>
      <c r="G191" s="239" t="s">
        <v>368</v>
      </c>
      <c r="H191" s="240">
        <f>H124</f>
        <v>4404</v>
      </c>
      <c r="I191" s="240">
        <f t="shared" ref="I191:S191" si="42">I124</f>
        <v>5065</v>
      </c>
      <c r="J191" s="240">
        <f t="shared" si="42"/>
        <v>4552</v>
      </c>
      <c r="K191" s="240">
        <f t="shared" si="42"/>
        <v>4973</v>
      </c>
      <c r="L191" s="240">
        <f t="shared" si="42"/>
        <v>5160</v>
      </c>
      <c r="M191" s="240">
        <f t="shared" si="42"/>
        <v>3470</v>
      </c>
      <c r="N191" s="240">
        <f t="shared" si="42"/>
        <v>5270</v>
      </c>
      <c r="O191" s="240">
        <f t="shared" si="42"/>
        <v>4770</v>
      </c>
      <c r="P191" s="240">
        <f t="shared" si="42"/>
        <v>4830</v>
      </c>
      <c r="Q191" s="240">
        <f t="shared" si="42"/>
        <v>5130</v>
      </c>
      <c r="R191" s="240">
        <f t="shared" si="42"/>
        <v>4330</v>
      </c>
      <c r="S191" s="240">
        <f t="shared" si="42"/>
        <v>3190</v>
      </c>
      <c r="U191" s="237"/>
      <c r="V191" s="237"/>
      <c r="W191" s="237"/>
    </row>
    <row r="192" spans="1:23" s="236" customFormat="1" ht="20.100000000000001" customHeight="1">
      <c r="A192" s="233"/>
      <c r="B192" s="234"/>
      <c r="C192" s="233"/>
      <c r="D192" s="233"/>
      <c r="E192" s="233"/>
      <c r="F192" s="233"/>
      <c r="G192" s="241" t="s">
        <v>369</v>
      </c>
      <c r="H192" s="242">
        <v>18.272298980747451</v>
      </c>
      <c r="I192" s="242">
        <v>19.422423556058892</v>
      </c>
      <c r="J192" s="242">
        <v>17.422423556058892</v>
      </c>
      <c r="K192" s="242">
        <v>19.286523216308041</v>
      </c>
      <c r="L192" s="242">
        <v>20.773499433748583</v>
      </c>
      <c r="M192" s="242">
        <v>12.875424688561722</v>
      </c>
      <c r="N192" s="242">
        <v>20.467723669309173</v>
      </c>
      <c r="O192" s="242">
        <v>20.773499433748583</v>
      </c>
      <c r="P192" s="242">
        <v>20.84144960362401</v>
      </c>
      <c r="Q192" s="242">
        <v>21.84144960362401</v>
      </c>
      <c r="R192" s="242">
        <v>17.501698754246885</v>
      </c>
      <c r="S192" s="242">
        <v>13.362400906002264</v>
      </c>
      <c r="U192" s="237"/>
      <c r="V192" s="237"/>
      <c r="W192" s="237"/>
    </row>
    <row r="193" spans="1:23" s="236" customFormat="1" ht="20.100000000000001" customHeight="1">
      <c r="A193" s="233"/>
      <c r="B193" s="234"/>
      <c r="C193" s="233"/>
      <c r="D193" s="233"/>
      <c r="E193" s="233"/>
      <c r="F193" s="233"/>
      <c r="G193" s="239" t="s">
        <v>370</v>
      </c>
      <c r="H193" s="240">
        <f t="shared" ref="H193:S193" si="43">H191/H192</f>
        <v>241.02057462174085</v>
      </c>
      <c r="I193" s="240">
        <f t="shared" si="43"/>
        <v>260.7810495626822</v>
      </c>
      <c r="J193" s="240">
        <f t="shared" si="43"/>
        <v>261.27249089963595</v>
      </c>
      <c r="K193" s="240">
        <f t="shared" si="43"/>
        <v>257.84844392248971</v>
      </c>
      <c r="L193" s="240">
        <f t="shared" si="43"/>
        <v>248.39339257482419</v>
      </c>
      <c r="M193" s="240">
        <f t="shared" si="43"/>
        <v>269.50567332219191</v>
      </c>
      <c r="N193" s="240">
        <f t="shared" si="43"/>
        <v>257.47855917667238</v>
      </c>
      <c r="O193" s="240">
        <f t="shared" si="43"/>
        <v>229.61947336858748</v>
      </c>
      <c r="P193" s="240">
        <f t="shared" si="43"/>
        <v>231.749714720426</v>
      </c>
      <c r="Q193" s="240">
        <f t="shared" si="43"/>
        <v>234.87452037747587</v>
      </c>
      <c r="R193" s="240">
        <f t="shared" si="43"/>
        <v>247.40455545489843</v>
      </c>
      <c r="S193" s="240">
        <f t="shared" si="43"/>
        <v>238.72955335197898</v>
      </c>
      <c r="U193" s="237"/>
      <c r="V193" s="237"/>
      <c r="W193" s="237"/>
    </row>
    <row r="194" spans="1:23" s="236" customFormat="1" ht="20.100000000000001" customHeight="1">
      <c r="A194" s="233"/>
      <c r="B194" s="234"/>
      <c r="C194" s="233"/>
      <c r="D194" s="233"/>
      <c r="E194" s="233"/>
      <c r="F194" s="233"/>
      <c r="G194" s="233"/>
      <c r="H194" s="235"/>
      <c r="I194" s="235"/>
      <c r="J194" s="235"/>
      <c r="K194" s="235"/>
      <c r="L194" s="235"/>
      <c r="M194" s="235"/>
      <c r="N194" s="235"/>
      <c r="O194" s="235"/>
      <c r="P194" s="235"/>
      <c r="Q194" s="235"/>
      <c r="R194" s="235"/>
      <c r="S194" s="235"/>
      <c r="U194" s="237"/>
      <c r="V194" s="237"/>
      <c r="W194" s="237"/>
    </row>
    <row r="195" spans="1:23" s="236" customFormat="1" ht="20.100000000000001" customHeight="1">
      <c r="A195" s="233"/>
      <c r="B195" s="234"/>
      <c r="C195" s="233"/>
      <c r="D195" s="233"/>
      <c r="E195" s="233"/>
      <c r="F195" s="233"/>
      <c r="G195" s="233"/>
      <c r="H195" s="235"/>
      <c r="I195" s="235"/>
      <c r="J195" s="235"/>
      <c r="K195" s="235"/>
      <c r="L195" s="235"/>
      <c r="M195" s="235"/>
      <c r="N195" s="235"/>
      <c r="O195" s="235"/>
      <c r="P195" s="235"/>
      <c r="Q195" s="235"/>
      <c r="R195" s="235"/>
      <c r="S195" s="235"/>
      <c r="U195" s="237"/>
      <c r="V195" s="237"/>
      <c r="W195" s="237"/>
    </row>
    <row r="196" spans="1:23" s="236" customFormat="1" ht="20.100000000000001" customHeight="1">
      <c r="A196" s="233"/>
      <c r="B196" s="234"/>
      <c r="C196" s="233"/>
      <c r="D196" s="233"/>
      <c r="E196" s="233"/>
      <c r="F196" s="233"/>
      <c r="G196" s="238" t="s">
        <v>371</v>
      </c>
      <c r="H196" s="238" t="str">
        <f>H$3</f>
        <v>JAN</v>
      </c>
      <c r="I196" s="238" t="str">
        <f t="shared" ref="I196:S196" si="44">I$3</f>
        <v>FEV</v>
      </c>
      <c r="J196" s="238" t="str">
        <f t="shared" si="44"/>
        <v>MAR</v>
      </c>
      <c r="K196" s="238" t="str">
        <f t="shared" si="44"/>
        <v>ABR</v>
      </c>
      <c r="L196" s="238" t="str">
        <f t="shared" si="44"/>
        <v>MAI</v>
      </c>
      <c r="M196" s="238" t="str">
        <f t="shared" si="44"/>
        <v>JUN</v>
      </c>
      <c r="N196" s="238" t="str">
        <f t="shared" si="44"/>
        <v>JUL</v>
      </c>
      <c r="O196" s="238" t="str">
        <f t="shared" si="44"/>
        <v>AGO</v>
      </c>
      <c r="P196" s="238" t="str">
        <f t="shared" si="44"/>
        <v>SET</v>
      </c>
      <c r="Q196" s="238" t="str">
        <f t="shared" si="44"/>
        <v>OUT</v>
      </c>
      <c r="R196" s="238" t="str">
        <f t="shared" si="44"/>
        <v>NOV</v>
      </c>
      <c r="S196" s="238" t="str">
        <f t="shared" si="44"/>
        <v>DEZ</v>
      </c>
      <c r="U196" s="237"/>
      <c r="V196" s="237"/>
      <c r="W196" s="237"/>
    </row>
    <row r="197" spans="1:23" s="236" customFormat="1" ht="20.100000000000001" customHeight="1">
      <c r="A197" s="233"/>
      <c r="B197" s="234"/>
      <c r="C197" s="233"/>
      <c r="D197" s="233"/>
      <c r="E197" s="233"/>
      <c r="F197" s="233"/>
      <c r="G197" s="239" t="s">
        <v>368</v>
      </c>
      <c r="H197" s="240">
        <f>H121</f>
        <v>1080</v>
      </c>
      <c r="I197" s="240">
        <f t="shared" ref="I197:S197" si="45">I121</f>
        <v>1140</v>
      </c>
      <c r="J197" s="240">
        <f t="shared" si="45"/>
        <v>1030</v>
      </c>
      <c r="K197" s="240">
        <f t="shared" si="45"/>
        <v>1337</v>
      </c>
      <c r="L197" s="240">
        <f t="shared" si="45"/>
        <v>1325</v>
      </c>
      <c r="M197" s="240">
        <f t="shared" si="45"/>
        <v>755</v>
      </c>
      <c r="N197" s="240">
        <f t="shared" si="45"/>
        <v>1165</v>
      </c>
      <c r="O197" s="240">
        <f t="shared" si="45"/>
        <v>1275</v>
      </c>
      <c r="P197" s="240">
        <f t="shared" si="45"/>
        <v>1295</v>
      </c>
      <c r="Q197" s="240">
        <f t="shared" si="45"/>
        <v>1380</v>
      </c>
      <c r="R197" s="240">
        <f t="shared" si="45"/>
        <v>1105</v>
      </c>
      <c r="S197" s="240">
        <f t="shared" si="45"/>
        <v>825</v>
      </c>
      <c r="U197" s="237"/>
      <c r="V197" s="237"/>
      <c r="W197" s="237"/>
    </row>
    <row r="198" spans="1:23" s="236" customFormat="1" ht="20.100000000000001" customHeight="1">
      <c r="A198" s="233"/>
      <c r="B198" s="234"/>
      <c r="C198" s="233"/>
      <c r="D198" s="233"/>
      <c r="E198" s="233"/>
      <c r="F198" s="233"/>
      <c r="G198" s="241" t="s">
        <v>369</v>
      </c>
      <c r="H198" s="242">
        <v>18.62719298245614</v>
      </c>
      <c r="I198" s="242">
        <v>19.62719298245614</v>
      </c>
      <c r="J198" s="242">
        <v>17.62719298245614</v>
      </c>
      <c r="K198" s="242">
        <v>19.62719298245614</v>
      </c>
      <c r="L198" s="242">
        <v>20.561403508771932</v>
      </c>
      <c r="M198" s="242">
        <v>12.758771929824562</v>
      </c>
      <c r="N198" s="242">
        <v>19.969298245614034</v>
      </c>
      <c r="O198" s="242">
        <v>20.561403508771932</v>
      </c>
      <c r="P198" s="242">
        <v>20.692982456140349</v>
      </c>
      <c r="Q198" s="242">
        <v>21.692982456140349</v>
      </c>
      <c r="R198" s="242">
        <v>17.035087719298247</v>
      </c>
      <c r="S198" s="242">
        <v>13.495614035087719</v>
      </c>
      <c r="U198" s="237"/>
      <c r="V198" s="237"/>
      <c r="W198" s="237"/>
    </row>
    <row r="199" spans="1:23" s="236" customFormat="1" ht="20.100000000000001" customHeight="1">
      <c r="A199" s="233"/>
      <c r="B199" s="234"/>
      <c r="C199" s="233"/>
      <c r="D199" s="233"/>
      <c r="E199" s="233"/>
      <c r="F199" s="233"/>
      <c r="G199" s="239" t="s">
        <v>370</v>
      </c>
      <c r="H199" s="240">
        <f t="shared" ref="H199:S199" si="46">H197/H198</f>
        <v>57.979750412055566</v>
      </c>
      <c r="I199" s="240">
        <f t="shared" si="46"/>
        <v>58.08268156424581</v>
      </c>
      <c r="J199" s="240">
        <f t="shared" si="46"/>
        <v>58.432445882060215</v>
      </c>
      <c r="K199" s="240">
        <f t="shared" si="46"/>
        <v>68.119776536312855</v>
      </c>
      <c r="L199" s="240">
        <f t="shared" si="46"/>
        <v>64.441126279863482</v>
      </c>
      <c r="M199" s="240">
        <f t="shared" si="46"/>
        <v>59.17497421794431</v>
      </c>
      <c r="N199" s="240">
        <f t="shared" si="46"/>
        <v>58.339556336481444</v>
      </c>
      <c r="O199" s="240">
        <f t="shared" si="46"/>
        <v>62.009385665529003</v>
      </c>
      <c r="P199" s="240">
        <f t="shared" si="46"/>
        <v>62.581602373887243</v>
      </c>
      <c r="Q199" s="240">
        <f t="shared" si="46"/>
        <v>63.615042458552374</v>
      </c>
      <c r="R199" s="240">
        <f t="shared" si="46"/>
        <v>64.866117404737381</v>
      </c>
      <c r="S199" s="240">
        <f t="shared" si="46"/>
        <v>61.130971725706857</v>
      </c>
      <c r="U199" s="237"/>
      <c r="V199" s="237"/>
      <c r="W199" s="237"/>
    </row>
    <row r="200" spans="1:23" s="236" customFormat="1" ht="20.100000000000001" customHeight="1">
      <c r="A200" s="233"/>
      <c r="B200" s="234"/>
      <c r="C200" s="233"/>
      <c r="D200" s="233"/>
      <c r="E200" s="233"/>
      <c r="F200" s="233"/>
      <c r="G200" s="233"/>
      <c r="H200" s="235"/>
      <c r="I200" s="235"/>
      <c r="J200" s="235"/>
      <c r="K200" s="235"/>
      <c r="L200" s="235"/>
      <c r="M200" s="235"/>
      <c r="N200" s="235"/>
      <c r="O200" s="235"/>
      <c r="P200" s="235"/>
      <c r="Q200" s="235"/>
      <c r="R200" s="235"/>
      <c r="S200" s="235"/>
      <c r="U200" s="237"/>
      <c r="V200" s="237"/>
      <c r="W200" s="237"/>
    </row>
    <row r="201" spans="1:23" s="236" customFormat="1" ht="20.100000000000001" customHeight="1">
      <c r="A201" s="233"/>
      <c r="B201" s="234"/>
      <c r="C201" s="233"/>
      <c r="D201" s="233"/>
      <c r="E201" s="233"/>
      <c r="F201" s="233"/>
      <c r="G201" s="238" t="s">
        <v>301</v>
      </c>
      <c r="H201" s="238" t="str">
        <f>H$3</f>
        <v>JAN</v>
      </c>
      <c r="I201" s="238" t="str">
        <f t="shared" ref="I201:S201" si="47">I$3</f>
        <v>FEV</v>
      </c>
      <c r="J201" s="238" t="str">
        <f t="shared" si="47"/>
        <v>MAR</v>
      </c>
      <c r="K201" s="238" t="str">
        <f t="shared" si="47"/>
        <v>ABR</v>
      </c>
      <c r="L201" s="238" t="str">
        <f t="shared" si="47"/>
        <v>MAI</v>
      </c>
      <c r="M201" s="238" t="str">
        <f t="shared" si="47"/>
        <v>JUN</v>
      </c>
      <c r="N201" s="238" t="str">
        <f t="shared" si="47"/>
        <v>JUL</v>
      </c>
      <c r="O201" s="238" t="str">
        <f t="shared" si="47"/>
        <v>AGO</v>
      </c>
      <c r="P201" s="238" t="str">
        <f t="shared" si="47"/>
        <v>SET</v>
      </c>
      <c r="Q201" s="238" t="str">
        <f t="shared" si="47"/>
        <v>OUT</v>
      </c>
      <c r="R201" s="238" t="str">
        <f t="shared" si="47"/>
        <v>NOV</v>
      </c>
      <c r="S201" s="238" t="str">
        <f t="shared" si="47"/>
        <v>DEZ</v>
      </c>
      <c r="U201" s="237"/>
      <c r="V201" s="237"/>
      <c r="W201" s="237"/>
    </row>
    <row r="202" spans="1:23" s="236" customFormat="1" ht="20.100000000000001" customHeight="1">
      <c r="A202" s="233"/>
      <c r="B202" s="234"/>
      <c r="C202" s="233"/>
      <c r="D202" s="233"/>
      <c r="E202" s="233"/>
      <c r="F202" s="233"/>
      <c r="G202" s="239" t="s">
        <v>368</v>
      </c>
      <c r="H202" s="240">
        <f t="shared" ref="H202:S202" si="48">H110</f>
        <v>900</v>
      </c>
      <c r="I202" s="240">
        <f t="shared" si="48"/>
        <v>950</v>
      </c>
      <c r="J202" s="240">
        <f t="shared" si="48"/>
        <v>850</v>
      </c>
      <c r="K202" s="240">
        <f t="shared" si="48"/>
        <v>1125</v>
      </c>
      <c r="L202" s="240">
        <f t="shared" si="48"/>
        <v>1125</v>
      </c>
      <c r="M202" s="240">
        <f t="shared" si="48"/>
        <v>625</v>
      </c>
      <c r="N202" s="240">
        <f t="shared" si="48"/>
        <v>975</v>
      </c>
      <c r="O202" s="240">
        <f t="shared" si="48"/>
        <v>1075</v>
      </c>
      <c r="P202" s="240">
        <f t="shared" si="48"/>
        <v>1075</v>
      </c>
      <c r="Q202" s="240">
        <f t="shared" si="48"/>
        <v>1150</v>
      </c>
      <c r="R202" s="240">
        <f t="shared" si="48"/>
        <v>925</v>
      </c>
      <c r="S202" s="240">
        <f t="shared" si="48"/>
        <v>675</v>
      </c>
      <c r="U202" s="237"/>
      <c r="V202" s="237"/>
      <c r="W202" s="237"/>
    </row>
    <row r="203" spans="1:23" s="236" customFormat="1" ht="20.100000000000001" customHeight="1">
      <c r="A203" s="233"/>
      <c r="B203" s="234"/>
      <c r="C203" s="233"/>
      <c r="D203" s="233"/>
      <c r="E203" s="233"/>
      <c r="F203" s="233"/>
      <c r="G203" s="241" t="s">
        <v>369</v>
      </c>
      <c r="H203" s="242">
        <v>18.62719298245614</v>
      </c>
      <c r="I203" s="242">
        <v>19.62719298245614</v>
      </c>
      <c r="J203" s="242">
        <v>17.62719298245614</v>
      </c>
      <c r="K203" s="242">
        <v>19.62719298245614</v>
      </c>
      <c r="L203" s="242">
        <v>20.561403508771932</v>
      </c>
      <c r="M203" s="242">
        <v>12.758771929824562</v>
      </c>
      <c r="N203" s="242">
        <v>19.969298245614034</v>
      </c>
      <c r="O203" s="242">
        <v>20.561403508771932</v>
      </c>
      <c r="P203" s="242">
        <v>20.692982456140349</v>
      </c>
      <c r="Q203" s="242">
        <v>21.692982456140349</v>
      </c>
      <c r="R203" s="242">
        <v>17.035087719298247</v>
      </c>
      <c r="S203" s="242">
        <v>13.495614035087719</v>
      </c>
      <c r="U203" s="237"/>
      <c r="V203" s="237"/>
      <c r="W203" s="237"/>
    </row>
    <row r="204" spans="1:23" s="236" customFormat="1" ht="20.100000000000001" customHeight="1">
      <c r="A204" s="233"/>
      <c r="B204" s="234"/>
      <c r="C204" s="233"/>
      <c r="D204" s="233"/>
      <c r="E204" s="233"/>
      <c r="F204" s="233"/>
      <c r="G204" s="239" t="s">
        <v>370</v>
      </c>
      <c r="H204" s="240">
        <f t="shared" ref="H204:S204" si="49">H202/H203</f>
        <v>48.316458676712976</v>
      </c>
      <c r="I204" s="240">
        <f t="shared" si="49"/>
        <v>48.402234636871505</v>
      </c>
      <c r="J204" s="240">
        <f t="shared" si="49"/>
        <v>48.220950485195324</v>
      </c>
      <c r="K204" s="240">
        <f t="shared" si="49"/>
        <v>57.318435754189942</v>
      </c>
      <c r="L204" s="240">
        <f t="shared" si="49"/>
        <v>54.714163822525592</v>
      </c>
      <c r="M204" s="240">
        <f t="shared" si="49"/>
        <v>48.985905809556549</v>
      </c>
      <c r="N204" s="240">
        <f t="shared" si="49"/>
        <v>48.824950582033829</v>
      </c>
      <c r="O204" s="240">
        <f t="shared" si="49"/>
        <v>52.282423208191119</v>
      </c>
      <c r="P204" s="240">
        <f t="shared" si="49"/>
        <v>51.949978804578215</v>
      </c>
      <c r="Q204" s="240">
        <f t="shared" si="49"/>
        <v>53.012535382126977</v>
      </c>
      <c r="R204" s="240">
        <f t="shared" si="49"/>
        <v>54.299691040164774</v>
      </c>
      <c r="S204" s="240">
        <f t="shared" si="49"/>
        <v>50.016249593760158</v>
      </c>
      <c r="U204" s="237"/>
      <c r="V204" s="237"/>
      <c r="W204" s="237"/>
    </row>
    <row r="205" spans="1:23" s="236" customFormat="1" ht="20.100000000000001" customHeight="1">
      <c r="A205" s="233"/>
      <c r="B205" s="234"/>
      <c r="C205" s="233"/>
      <c r="D205" s="233"/>
      <c r="E205" s="233"/>
      <c r="F205" s="233"/>
      <c r="G205" s="233"/>
      <c r="H205" s="235"/>
      <c r="I205" s="235"/>
      <c r="J205" s="235"/>
      <c r="K205" s="235"/>
      <c r="L205" s="235"/>
      <c r="M205" s="235"/>
      <c r="N205" s="235"/>
      <c r="O205" s="235"/>
      <c r="P205" s="235"/>
      <c r="Q205" s="235"/>
      <c r="R205" s="235"/>
      <c r="S205" s="235"/>
      <c r="U205" s="237"/>
      <c r="V205" s="237"/>
      <c r="W205" s="237"/>
    </row>
    <row r="206" spans="1:23" s="236" customFormat="1" ht="20.100000000000001" customHeight="1">
      <c r="A206" s="233"/>
      <c r="B206" s="234"/>
      <c r="C206" s="233"/>
      <c r="D206" s="233"/>
      <c r="E206" s="233"/>
      <c r="F206" s="233"/>
      <c r="G206" s="238" t="s">
        <v>333</v>
      </c>
      <c r="H206" s="238" t="str">
        <f>H$3</f>
        <v>JAN</v>
      </c>
      <c r="I206" s="238" t="str">
        <f t="shared" ref="I206:S206" si="50">I$3</f>
        <v>FEV</v>
      </c>
      <c r="J206" s="238" t="str">
        <f t="shared" si="50"/>
        <v>MAR</v>
      </c>
      <c r="K206" s="238" t="str">
        <f t="shared" si="50"/>
        <v>ABR</v>
      </c>
      <c r="L206" s="238" t="str">
        <f t="shared" si="50"/>
        <v>MAI</v>
      </c>
      <c r="M206" s="238" t="str">
        <f t="shared" si="50"/>
        <v>JUN</v>
      </c>
      <c r="N206" s="238" t="str">
        <f t="shared" si="50"/>
        <v>JUL</v>
      </c>
      <c r="O206" s="238" t="str">
        <f t="shared" si="50"/>
        <v>AGO</v>
      </c>
      <c r="P206" s="238" t="str">
        <f t="shared" si="50"/>
        <v>SET</v>
      </c>
      <c r="Q206" s="238" t="str">
        <f t="shared" si="50"/>
        <v>OUT</v>
      </c>
      <c r="R206" s="238" t="str">
        <f t="shared" si="50"/>
        <v>NOV</v>
      </c>
      <c r="S206" s="238" t="str">
        <f t="shared" si="50"/>
        <v>DEZ</v>
      </c>
      <c r="U206" s="237"/>
      <c r="V206" s="237"/>
      <c r="W206" s="237"/>
    </row>
    <row r="207" spans="1:23" s="236" customFormat="1" ht="20.100000000000001" customHeight="1">
      <c r="A207" s="233"/>
      <c r="B207" s="234"/>
      <c r="C207" s="233"/>
      <c r="D207" s="233"/>
      <c r="E207" s="233"/>
      <c r="F207" s="233"/>
      <c r="G207" s="239" t="s">
        <v>368</v>
      </c>
      <c r="H207" s="240">
        <f t="shared" ref="H207:S207" si="51">H120</f>
        <v>180</v>
      </c>
      <c r="I207" s="240">
        <f t="shared" si="51"/>
        <v>190</v>
      </c>
      <c r="J207" s="240">
        <f t="shared" si="51"/>
        <v>180</v>
      </c>
      <c r="K207" s="240">
        <f t="shared" si="51"/>
        <v>212</v>
      </c>
      <c r="L207" s="240">
        <f t="shared" si="51"/>
        <v>200</v>
      </c>
      <c r="M207" s="240">
        <f t="shared" si="51"/>
        <v>130</v>
      </c>
      <c r="N207" s="240">
        <f t="shared" si="51"/>
        <v>190</v>
      </c>
      <c r="O207" s="240">
        <f t="shared" si="51"/>
        <v>200</v>
      </c>
      <c r="P207" s="240">
        <f t="shared" si="51"/>
        <v>220</v>
      </c>
      <c r="Q207" s="240">
        <f t="shared" si="51"/>
        <v>230</v>
      </c>
      <c r="R207" s="240">
        <f t="shared" si="51"/>
        <v>180</v>
      </c>
      <c r="S207" s="240">
        <f t="shared" si="51"/>
        <v>150</v>
      </c>
      <c r="U207" s="237"/>
      <c r="V207" s="237"/>
      <c r="W207" s="237"/>
    </row>
    <row r="208" spans="1:23" s="236" customFormat="1" ht="20.100000000000001" customHeight="1">
      <c r="A208" s="233"/>
      <c r="B208" s="234"/>
      <c r="C208" s="233"/>
      <c r="D208" s="233"/>
      <c r="E208" s="233"/>
      <c r="F208" s="233"/>
      <c r="G208" s="241" t="s">
        <v>369</v>
      </c>
      <c r="H208" s="242">
        <v>18.62719298245614</v>
      </c>
      <c r="I208" s="242">
        <v>19.62719298245614</v>
      </c>
      <c r="J208" s="242">
        <v>17.62719298245614</v>
      </c>
      <c r="K208" s="242">
        <v>19.62719298245614</v>
      </c>
      <c r="L208" s="242">
        <v>20.561403508771932</v>
      </c>
      <c r="M208" s="242">
        <v>12.758771929824562</v>
      </c>
      <c r="N208" s="242">
        <v>19.969298245614034</v>
      </c>
      <c r="O208" s="242">
        <v>20.561403508771932</v>
      </c>
      <c r="P208" s="242">
        <v>20.692982456140349</v>
      </c>
      <c r="Q208" s="242">
        <v>21.692982456140349</v>
      </c>
      <c r="R208" s="242">
        <v>17.035087719298247</v>
      </c>
      <c r="S208" s="242">
        <v>13.495614035087719</v>
      </c>
      <c r="U208" s="237"/>
      <c r="V208" s="237"/>
      <c r="W208" s="237"/>
    </row>
    <row r="209" spans="1:23" s="236" customFormat="1" ht="20.100000000000001" customHeight="1">
      <c r="A209" s="233"/>
      <c r="B209" s="234"/>
      <c r="C209" s="233"/>
      <c r="D209" s="233"/>
      <c r="E209" s="233"/>
      <c r="F209" s="233"/>
      <c r="G209" s="239" t="s">
        <v>370</v>
      </c>
      <c r="H209" s="240">
        <f t="shared" ref="H209:S209" si="52">H207/H208</f>
        <v>9.6632917353425949</v>
      </c>
      <c r="I209" s="240">
        <f t="shared" si="52"/>
        <v>9.6804469273743017</v>
      </c>
      <c r="J209" s="240">
        <f t="shared" si="52"/>
        <v>10.211495396864892</v>
      </c>
      <c r="K209" s="240">
        <f t="shared" si="52"/>
        <v>10.801340782122905</v>
      </c>
      <c r="L209" s="240">
        <f t="shared" si="52"/>
        <v>9.7269624573378834</v>
      </c>
      <c r="M209" s="240">
        <f t="shared" si="52"/>
        <v>10.189068408387762</v>
      </c>
      <c r="N209" s="240">
        <f t="shared" si="52"/>
        <v>9.5146057544476168</v>
      </c>
      <c r="O209" s="240">
        <f t="shared" si="52"/>
        <v>9.7269624573378834</v>
      </c>
      <c r="P209" s="240">
        <f t="shared" si="52"/>
        <v>10.63162356930903</v>
      </c>
      <c r="Q209" s="240">
        <f t="shared" si="52"/>
        <v>10.602507076425395</v>
      </c>
      <c r="R209" s="240">
        <f t="shared" si="52"/>
        <v>10.566426364572605</v>
      </c>
      <c r="S209" s="240">
        <f t="shared" si="52"/>
        <v>11.114722131946701</v>
      </c>
      <c r="U209" s="237"/>
      <c r="V209" s="237"/>
      <c r="W209" s="237"/>
    </row>
    <row r="210" spans="1:23" s="236" customFormat="1" ht="20.100000000000001" customHeight="1">
      <c r="A210" s="233"/>
      <c r="B210" s="234"/>
      <c r="C210" s="233"/>
      <c r="D210" s="233"/>
      <c r="E210" s="233"/>
      <c r="F210" s="233"/>
      <c r="G210" s="233"/>
      <c r="H210" s="235"/>
      <c r="I210" s="235"/>
      <c r="J210" s="235"/>
      <c r="K210" s="235"/>
      <c r="L210" s="235"/>
      <c r="M210" s="235"/>
      <c r="N210" s="235"/>
      <c r="O210" s="235"/>
      <c r="P210" s="235"/>
      <c r="Q210" s="235"/>
      <c r="R210" s="235"/>
      <c r="S210" s="235"/>
      <c r="U210" s="237"/>
      <c r="V210" s="237"/>
      <c r="W210" s="237"/>
    </row>
    <row r="211" spans="1:23" s="236" customFormat="1" ht="20.100000000000001" customHeight="1">
      <c r="A211" s="233"/>
      <c r="B211" s="234"/>
      <c r="C211" s="233"/>
      <c r="D211" s="233"/>
      <c r="E211" s="233"/>
      <c r="F211" s="233"/>
      <c r="G211" s="233"/>
      <c r="H211" s="235"/>
      <c r="I211" s="235"/>
      <c r="J211" s="235"/>
      <c r="K211" s="235"/>
      <c r="L211" s="235"/>
      <c r="M211" s="235"/>
      <c r="N211" s="235"/>
      <c r="O211" s="235"/>
      <c r="P211" s="235"/>
      <c r="Q211" s="235"/>
      <c r="R211" s="235"/>
      <c r="S211" s="235"/>
      <c r="U211" s="237"/>
      <c r="V211" s="237"/>
      <c r="W211" s="237"/>
    </row>
    <row r="212" spans="1:23" s="236" customFormat="1" ht="20.100000000000001" customHeight="1">
      <c r="A212" s="233"/>
      <c r="B212" s="234"/>
      <c r="C212" s="233"/>
      <c r="D212" s="233"/>
      <c r="E212" s="233"/>
      <c r="F212" s="233"/>
      <c r="G212" s="233" t="s">
        <v>372</v>
      </c>
      <c r="H212" s="235">
        <f t="shared" ref="H212:R212" si="53">H2</f>
        <v>20</v>
      </c>
      <c r="I212" s="235">
        <f t="shared" si="53"/>
        <v>20</v>
      </c>
      <c r="J212" s="235">
        <f t="shared" si="53"/>
        <v>18</v>
      </c>
      <c r="K212" s="235">
        <f t="shared" si="53"/>
        <v>20</v>
      </c>
      <c r="L212" s="235">
        <f t="shared" si="53"/>
        <v>21</v>
      </c>
      <c r="M212" s="235">
        <f t="shared" si="53"/>
        <v>13</v>
      </c>
      <c r="N212" s="235">
        <f t="shared" si="53"/>
        <v>21</v>
      </c>
      <c r="O212" s="235">
        <f t="shared" si="53"/>
        <v>21</v>
      </c>
      <c r="P212" s="235">
        <f t="shared" si="53"/>
        <v>21</v>
      </c>
      <c r="Q212" s="235">
        <f t="shared" si="53"/>
        <v>22</v>
      </c>
      <c r="R212" s="235">
        <f t="shared" si="53"/>
        <v>18</v>
      </c>
      <c r="S212" s="235">
        <v>16</v>
      </c>
      <c r="U212" s="237"/>
      <c r="V212" s="237"/>
      <c r="W212" s="237"/>
    </row>
    <row r="213" spans="1:23" s="236" customFormat="1" ht="20.100000000000001" customHeight="1">
      <c r="A213" s="233"/>
      <c r="B213" s="234"/>
      <c r="C213" s="233"/>
      <c r="D213" s="233"/>
      <c r="F213" s="233"/>
      <c r="G213" s="233" t="s">
        <v>373</v>
      </c>
      <c r="H213" s="235">
        <f t="shared" ref="H213:S213" si="54">SUM(H13:H24)+SUM(H38:H49)+SUM(H32:H33)</f>
        <v>13695</v>
      </c>
      <c r="I213" s="235">
        <f t="shared" si="54"/>
        <v>15502</v>
      </c>
      <c r="J213" s="235">
        <f t="shared" si="54"/>
        <v>13353</v>
      </c>
      <c r="K213" s="235">
        <f t="shared" si="54"/>
        <v>15300</v>
      </c>
      <c r="L213" s="235">
        <f t="shared" si="54"/>
        <v>15900</v>
      </c>
      <c r="M213" s="235">
        <f t="shared" si="54"/>
        <v>9550</v>
      </c>
      <c r="N213" s="235">
        <f t="shared" si="54"/>
        <v>16300</v>
      </c>
      <c r="O213" s="235">
        <f t="shared" si="54"/>
        <v>17550</v>
      </c>
      <c r="P213" s="235">
        <f t="shared" si="54"/>
        <v>17450</v>
      </c>
      <c r="Q213" s="235">
        <f>SUM(Q13:Q24)+SUM(Q38:Q49)+SUM(Q32:Q33)</f>
        <v>18250</v>
      </c>
      <c r="R213" s="235">
        <f t="shared" si="54"/>
        <v>15150</v>
      </c>
      <c r="S213" s="235">
        <f t="shared" si="54"/>
        <v>10750</v>
      </c>
      <c r="U213" s="237"/>
      <c r="V213" s="237"/>
      <c r="W213" s="237"/>
    </row>
    <row r="214" spans="1:23" s="236" customFormat="1" ht="20.100000000000001" customHeight="1">
      <c r="A214" s="233"/>
      <c r="B214" s="234"/>
      <c r="C214" s="233"/>
      <c r="D214" s="233"/>
      <c r="E214" s="233"/>
      <c r="F214" s="233"/>
      <c r="G214" s="233" t="s">
        <v>206</v>
      </c>
      <c r="H214" s="235">
        <f t="shared" ref="H214:S214" si="55">SUM(H34:H35)+SUM(H50:H57)</f>
        <v>350</v>
      </c>
      <c r="I214" s="235">
        <f t="shared" si="55"/>
        <v>346</v>
      </c>
      <c r="J214" s="235">
        <f t="shared" si="55"/>
        <v>154</v>
      </c>
      <c r="K214" s="235">
        <f t="shared" si="55"/>
        <v>150</v>
      </c>
      <c r="L214" s="235">
        <f t="shared" si="55"/>
        <v>0</v>
      </c>
      <c r="M214" s="235">
        <f t="shared" si="55"/>
        <v>550</v>
      </c>
      <c r="N214" s="235">
        <f t="shared" si="55"/>
        <v>400</v>
      </c>
      <c r="O214" s="235">
        <f t="shared" si="55"/>
        <v>700</v>
      </c>
      <c r="P214" s="235">
        <f t="shared" si="55"/>
        <v>50</v>
      </c>
      <c r="Q214" s="235">
        <f t="shared" si="55"/>
        <v>800</v>
      </c>
      <c r="R214" s="235">
        <f t="shared" si="55"/>
        <v>300</v>
      </c>
      <c r="S214" s="235">
        <f t="shared" si="55"/>
        <v>100</v>
      </c>
      <c r="U214" s="237"/>
      <c r="V214" s="237"/>
      <c r="W214" s="237"/>
    </row>
    <row r="215" spans="1:23" s="236" customFormat="1" ht="20.100000000000001" customHeight="1">
      <c r="A215" s="233"/>
      <c r="B215" s="234"/>
      <c r="C215" s="233"/>
      <c r="D215" s="233"/>
      <c r="E215" s="233"/>
      <c r="F215" s="233"/>
      <c r="G215" s="233" t="s">
        <v>374</v>
      </c>
      <c r="H215" s="235">
        <f t="shared" ref="H215:S215" si="56">SUM(H25:H31)+SUM(H60)+SUM(H87:H92)</f>
        <v>13301</v>
      </c>
      <c r="I215" s="235">
        <f t="shared" si="56"/>
        <v>14647</v>
      </c>
      <c r="J215" s="235">
        <f t="shared" si="56"/>
        <v>14253</v>
      </c>
      <c r="K215" s="235">
        <f t="shared" si="56"/>
        <v>14873</v>
      </c>
      <c r="L215" s="235">
        <f t="shared" si="56"/>
        <v>15760</v>
      </c>
      <c r="M215" s="235">
        <f t="shared" si="56"/>
        <v>11470</v>
      </c>
      <c r="N215" s="235">
        <f t="shared" si="56"/>
        <v>15470</v>
      </c>
      <c r="O215" s="235">
        <f t="shared" si="56"/>
        <v>16370</v>
      </c>
      <c r="P215" s="235">
        <f t="shared" si="56"/>
        <v>16930</v>
      </c>
      <c r="Q215" s="235">
        <f t="shared" si="56"/>
        <v>17330</v>
      </c>
      <c r="R215" s="235">
        <f t="shared" si="56"/>
        <v>15130</v>
      </c>
      <c r="S215" s="235">
        <f t="shared" si="56"/>
        <v>10190</v>
      </c>
      <c r="U215" s="237"/>
      <c r="V215" s="237"/>
      <c r="W215" s="237"/>
    </row>
    <row r="216" spans="1:23" s="236" customFormat="1" ht="20.100000000000001" customHeight="1">
      <c r="A216" s="233"/>
      <c r="B216" s="234"/>
      <c r="C216" s="233"/>
      <c r="D216" s="233"/>
      <c r="E216" s="233"/>
      <c r="F216" s="233"/>
      <c r="G216" s="233" t="s">
        <v>375</v>
      </c>
      <c r="H216" s="235">
        <f t="shared" ref="H216:S216" si="57">SUM(H4:H12)+SUM(H25:H27)+SUM(H32:H33)</f>
        <v>9175</v>
      </c>
      <c r="I216" s="235">
        <f t="shared" si="57"/>
        <v>11101</v>
      </c>
      <c r="J216" s="235">
        <f t="shared" si="57"/>
        <v>10744</v>
      </c>
      <c r="K216" s="235">
        <f t="shared" si="57"/>
        <v>10580</v>
      </c>
      <c r="L216" s="235">
        <f t="shared" si="57"/>
        <v>11480</v>
      </c>
      <c r="M216" s="235">
        <f t="shared" si="57"/>
        <v>6240</v>
      </c>
      <c r="N216" s="235">
        <f t="shared" si="57"/>
        <v>10838</v>
      </c>
      <c r="O216" s="235">
        <f t="shared" si="57"/>
        <v>13840</v>
      </c>
      <c r="P216" s="235">
        <f t="shared" si="57"/>
        <v>13840</v>
      </c>
      <c r="Q216" s="235">
        <f t="shared" si="57"/>
        <v>14158</v>
      </c>
      <c r="R216" s="235">
        <f t="shared" si="57"/>
        <v>11720</v>
      </c>
      <c r="S216" s="235">
        <f t="shared" si="57"/>
        <v>8420</v>
      </c>
      <c r="U216" s="237"/>
      <c r="V216" s="237"/>
      <c r="W216" s="237"/>
    </row>
    <row r="217" spans="1:23" s="236" customFormat="1" ht="20.100000000000001" customHeight="1">
      <c r="A217" s="233"/>
      <c r="B217" s="234"/>
      <c r="C217" s="233"/>
      <c r="D217" s="233"/>
      <c r="E217" s="233"/>
      <c r="F217" s="233"/>
      <c r="G217" s="233"/>
      <c r="H217" s="235"/>
      <c r="I217" s="235"/>
      <c r="J217" s="235"/>
      <c r="K217" s="235"/>
      <c r="L217" s="235"/>
      <c r="M217" s="235"/>
      <c r="N217" s="235"/>
      <c r="O217" s="235"/>
      <c r="P217" s="235"/>
      <c r="Q217" s="235"/>
      <c r="R217" s="235"/>
      <c r="S217" s="235"/>
      <c r="U217" s="237"/>
      <c r="V217" s="237"/>
      <c r="W217" s="237"/>
    </row>
    <row r="218" spans="1:23" s="236" customFormat="1" ht="20.100000000000001" customHeight="1">
      <c r="A218" s="233"/>
      <c r="B218" s="234"/>
      <c r="C218" s="233"/>
      <c r="D218" s="233"/>
      <c r="E218" s="233"/>
      <c r="F218" s="233"/>
      <c r="G218" s="233" t="s">
        <v>373</v>
      </c>
      <c r="H218" s="235">
        <f>(H214+H213)/H$212</f>
        <v>702.25</v>
      </c>
      <c r="I218" s="235">
        <f t="shared" ref="I218:S218" si="58">(I214+I213)/I$212</f>
        <v>792.4</v>
      </c>
      <c r="J218" s="235">
        <f t="shared" si="58"/>
        <v>750.38888888888891</v>
      </c>
      <c r="K218" s="235">
        <f t="shared" si="58"/>
        <v>772.5</v>
      </c>
      <c r="L218" s="235">
        <f t="shared" si="58"/>
        <v>757.14285714285711</v>
      </c>
      <c r="M218" s="235">
        <f t="shared" si="58"/>
        <v>776.92307692307691</v>
      </c>
      <c r="N218" s="235">
        <f t="shared" si="58"/>
        <v>795.23809523809518</v>
      </c>
      <c r="O218" s="235">
        <f t="shared" si="58"/>
        <v>869.04761904761904</v>
      </c>
      <c r="P218" s="235">
        <f t="shared" si="58"/>
        <v>833.33333333333337</v>
      </c>
      <c r="Q218" s="235">
        <f t="shared" si="58"/>
        <v>865.90909090909088</v>
      </c>
      <c r="R218" s="235">
        <f t="shared" si="58"/>
        <v>858.33333333333337</v>
      </c>
      <c r="S218" s="235">
        <f t="shared" si="58"/>
        <v>678.125</v>
      </c>
      <c r="U218" s="237"/>
      <c r="V218" s="237"/>
      <c r="W218" s="237"/>
    </row>
    <row r="219" spans="1:23" s="236" customFormat="1" ht="20.100000000000001" customHeight="1">
      <c r="A219" s="233"/>
      <c r="B219" s="234"/>
      <c r="C219" s="233"/>
      <c r="D219" s="233"/>
      <c r="E219" s="233"/>
      <c r="F219" s="233"/>
      <c r="G219" s="233" t="s">
        <v>206</v>
      </c>
      <c r="H219" s="235">
        <f t="shared" ref="H219:S221" si="59">H214/H$212</f>
        <v>17.5</v>
      </c>
      <c r="I219" s="235">
        <f t="shared" si="59"/>
        <v>17.3</v>
      </c>
      <c r="J219" s="235">
        <f t="shared" si="59"/>
        <v>8.5555555555555554</v>
      </c>
      <c r="K219" s="235">
        <f t="shared" si="59"/>
        <v>7.5</v>
      </c>
      <c r="L219" s="235">
        <f t="shared" si="59"/>
        <v>0</v>
      </c>
      <c r="M219" s="235">
        <f t="shared" si="59"/>
        <v>42.307692307692307</v>
      </c>
      <c r="N219" s="235">
        <f t="shared" si="59"/>
        <v>19.047619047619047</v>
      </c>
      <c r="O219" s="235">
        <f t="shared" si="59"/>
        <v>33.333333333333336</v>
      </c>
      <c r="P219" s="235">
        <f t="shared" si="59"/>
        <v>2.3809523809523809</v>
      </c>
      <c r="Q219" s="235">
        <f t="shared" si="59"/>
        <v>36.363636363636367</v>
      </c>
      <c r="R219" s="235">
        <f t="shared" si="59"/>
        <v>16.666666666666668</v>
      </c>
      <c r="S219" s="235">
        <f t="shared" si="59"/>
        <v>6.25</v>
      </c>
      <c r="U219" s="237"/>
      <c r="V219" s="237"/>
      <c r="W219" s="237"/>
    </row>
    <row r="220" spans="1:23" s="236" customFormat="1" ht="20.100000000000001" customHeight="1">
      <c r="A220" s="233"/>
      <c r="B220" s="234"/>
      <c r="C220" s="233"/>
      <c r="D220" s="233"/>
      <c r="E220" s="233"/>
      <c r="F220" s="233"/>
      <c r="G220" s="233" t="s">
        <v>374</v>
      </c>
      <c r="H220" s="235">
        <f t="shared" si="59"/>
        <v>665.05</v>
      </c>
      <c r="I220" s="235">
        <f t="shared" si="59"/>
        <v>732.35</v>
      </c>
      <c r="J220" s="235">
        <f t="shared" si="59"/>
        <v>791.83333333333337</v>
      </c>
      <c r="K220" s="235">
        <f t="shared" si="59"/>
        <v>743.65</v>
      </c>
      <c r="L220" s="235">
        <f t="shared" si="59"/>
        <v>750.47619047619048</v>
      </c>
      <c r="M220" s="235">
        <f t="shared" si="59"/>
        <v>882.30769230769226</v>
      </c>
      <c r="N220" s="235">
        <f t="shared" si="59"/>
        <v>736.66666666666663</v>
      </c>
      <c r="O220" s="235">
        <f t="shared" si="59"/>
        <v>779.52380952380952</v>
      </c>
      <c r="P220" s="235">
        <f t="shared" si="59"/>
        <v>806.19047619047615</v>
      </c>
      <c r="Q220" s="235">
        <f t="shared" si="59"/>
        <v>787.72727272727275</v>
      </c>
      <c r="R220" s="235">
        <f t="shared" si="59"/>
        <v>840.55555555555554</v>
      </c>
      <c r="S220" s="235">
        <f t="shared" si="59"/>
        <v>636.875</v>
      </c>
      <c r="U220" s="237"/>
      <c r="V220" s="237"/>
      <c r="W220" s="237"/>
    </row>
    <row r="221" spans="1:23" s="236" customFormat="1" ht="20.100000000000001" customHeight="1">
      <c r="A221" s="233"/>
      <c r="B221" s="234"/>
      <c r="C221" s="233"/>
      <c r="D221" s="233"/>
      <c r="E221" s="233"/>
      <c r="F221" s="233"/>
      <c r="G221" s="233" t="s">
        <v>375</v>
      </c>
      <c r="H221" s="235">
        <f t="shared" si="59"/>
        <v>458.75</v>
      </c>
      <c r="I221" s="235">
        <f t="shared" si="59"/>
        <v>555.04999999999995</v>
      </c>
      <c r="J221" s="235">
        <f t="shared" si="59"/>
        <v>596.88888888888891</v>
      </c>
      <c r="K221" s="235">
        <f t="shared" si="59"/>
        <v>529</v>
      </c>
      <c r="L221" s="235">
        <f t="shared" si="59"/>
        <v>546.66666666666663</v>
      </c>
      <c r="M221" s="235">
        <f t="shared" si="59"/>
        <v>480</v>
      </c>
      <c r="N221" s="235">
        <f t="shared" si="59"/>
        <v>516.09523809523807</v>
      </c>
      <c r="O221" s="235">
        <f t="shared" si="59"/>
        <v>659.04761904761904</v>
      </c>
      <c r="P221" s="235">
        <f t="shared" si="59"/>
        <v>659.04761904761904</v>
      </c>
      <c r="Q221" s="235">
        <f t="shared" si="59"/>
        <v>643.5454545454545</v>
      </c>
      <c r="R221" s="235">
        <f t="shared" si="59"/>
        <v>651.11111111111109</v>
      </c>
      <c r="S221" s="235">
        <f t="shared" si="59"/>
        <v>526.25</v>
      </c>
      <c r="U221" s="237"/>
      <c r="V221" s="237"/>
      <c r="W221" s="237"/>
    </row>
    <row r="222" spans="1:23" s="236" customFormat="1" ht="20.100000000000001" customHeight="1">
      <c r="A222" s="233"/>
      <c r="B222" s="234"/>
      <c r="C222" s="233"/>
      <c r="D222" s="233"/>
      <c r="E222" s="233"/>
      <c r="F222" s="233"/>
      <c r="G222" s="233"/>
      <c r="H222" s="235"/>
      <c r="I222" s="235"/>
      <c r="J222" s="235"/>
      <c r="K222" s="235"/>
      <c r="L222" s="235"/>
      <c r="M222" s="235"/>
      <c r="N222" s="235"/>
      <c r="O222" s="235"/>
      <c r="P222" s="235"/>
      <c r="Q222" s="235"/>
      <c r="R222" s="235"/>
      <c r="S222" s="235"/>
      <c r="U222" s="237"/>
      <c r="V222" s="237"/>
      <c r="W222" s="237"/>
    </row>
    <row r="223" spans="1:23" s="236" customFormat="1" ht="20.100000000000001" customHeight="1">
      <c r="A223" s="233"/>
      <c r="B223" s="234"/>
      <c r="C223" s="233"/>
      <c r="D223" s="233"/>
      <c r="E223" s="233"/>
      <c r="F223" s="233"/>
      <c r="G223" s="233" t="s">
        <v>376</v>
      </c>
      <c r="H223" s="235">
        <f>H218+H219+H220</f>
        <v>1384.8</v>
      </c>
      <c r="I223" s="235">
        <f t="shared" ref="I223:S223" si="60">I218+I219+I220</f>
        <v>1542.05</v>
      </c>
      <c r="J223" s="235">
        <f t="shared" si="60"/>
        <v>1550.7777777777778</v>
      </c>
      <c r="K223" s="235">
        <f t="shared" si="60"/>
        <v>1523.65</v>
      </c>
      <c r="L223" s="235">
        <f t="shared" si="60"/>
        <v>1507.6190476190477</v>
      </c>
      <c r="M223" s="235">
        <f t="shared" si="60"/>
        <v>1701.5384615384614</v>
      </c>
      <c r="N223" s="235">
        <f t="shared" si="60"/>
        <v>1550.9523809523807</v>
      </c>
      <c r="O223" s="235">
        <f t="shared" si="60"/>
        <v>1681.9047619047619</v>
      </c>
      <c r="P223" s="243">
        <f t="shared" si="60"/>
        <v>1641.9047619047619</v>
      </c>
      <c r="Q223" s="243">
        <f t="shared" si="60"/>
        <v>1690</v>
      </c>
      <c r="R223" s="243">
        <f t="shared" si="60"/>
        <v>1715.5555555555557</v>
      </c>
      <c r="S223" s="243">
        <f t="shared" si="60"/>
        <v>1321.25</v>
      </c>
      <c r="U223" s="237"/>
      <c r="V223" s="237"/>
      <c r="W223" s="237"/>
    </row>
    <row r="224" spans="1:23" s="236" customFormat="1" ht="20.100000000000001" customHeight="1">
      <c r="A224" s="233"/>
      <c r="B224" s="234"/>
      <c r="C224" s="233"/>
      <c r="D224" s="233"/>
      <c r="E224" s="233"/>
      <c r="F224" s="233"/>
      <c r="G224" s="233"/>
      <c r="H224" s="235"/>
      <c r="I224" s="235"/>
      <c r="J224" s="235"/>
      <c r="K224" s="235"/>
      <c r="L224" s="235"/>
      <c r="M224" s="235"/>
      <c r="N224" s="235"/>
      <c r="O224" s="235"/>
      <c r="P224" s="235"/>
      <c r="Q224" s="235"/>
      <c r="R224" s="235"/>
      <c r="S224" s="235"/>
      <c r="U224" s="237"/>
      <c r="V224" s="237"/>
      <c r="W224" s="237"/>
    </row>
    <row r="225" spans="1:23" s="236" customFormat="1" ht="20.100000000000001" customHeight="1">
      <c r="A225" s="233"/>
      <c r="B225" s="234"/>
      <c r="C225" s="233"/>
      <c r="D225" s="233"/>
      <c r="E225" s="233"/>
      <c r="F225" s="233"/>
      <c r="G225" s="233"/>
      <c r="H225" s="235"/>
      <c r="I225" s="235"/>
      <c r="J225" s="235"/>
      <c r="K225" s="235"/>
      <c r="L225" s="235"/>
      <c r="M225" s="235"/>
      <c r="N225" s="235"/>
      <c r="O225" s="235"/>
      <c r="P225" s="235"/>
      <c r="Q225" s="235"/>
      <c r="R225" s="235"/>
      <c r="S225" s="235"/>
      <c r="U225" s="237"/>
      <c r="V225" s="237"/>
      <c r="W225" s="237"/>
    </row>
    <row r="226" spans="1:23" s="236" customFormat="1" ht="20.100000000000001" customHeight="1">
      <c r="A226" s="233"/>
      <c r="B226" s="234"/>
      <c r="C226" s="233"/>
      <c r="D226" s="233"/>
      <c r="E226" s="233"/>
      <c r="F226" s="233"/>
      <c r="G226" s="233"/>
      <c r="H226" s="235"/>
      <c r="I226" s="235"/>
      <c r="J226" s="235"/>
      <c r="K226" s="235"/>
      <c r="L226" s="235"/>
      <c r="M226" s="235"/>
      <c r="N226" s="235"/>
      <c r="O226" s="235"/>
      <c r="P226" s="235"/>
      <c r="Q226" s="235"/>
      <c r="R226" s="235"/>
      <c r="S226" s="235"/>
      <c r="U226" s="237"/>
      <c r="V226" s="237"/>
      <c r="W226" s="237"/>
    </row>
    <row r="227" spans="1:23" s="236" customFormat="1" ht="20.100000000000001" customHeight="1">
      <c r="A227" s="233"/>
      <c r="B227" s="234"/>
      <c r="C227" s="233"/>
      <c r="D227" s="233"/>
      <c r="E227" s="233"/>
      <c r="F227" s="233"/>
      <c r="G227" s="233"/>
      <c r="H227" s="235"/>
      <c r="I227" s="235"/>
      <c r="J227" s="235"/>
      <c r="K227" s="235"/>
      <c r="L227" s="235"/>
      <c r="M227" s="235"/>
      <c r="N227" s="235"/>
      <c r="O227" s="235"/>
      <c r="P227" s="235"/>
      <c r="Q227" s="235"/>
      <c r="R227" s="235"/>
      <c r="S227" s="235"/>
      <c r="U227" s="237"/>
      <c r="V227" s="237"/>
      <c r="W227" s="237"/>
    </row>
    <row r="228" spans="1:23" s="236" customFormat="1" ht="20.100000000000001" customHeight="1">
      <c r="A228" s="233"/>
      <c r="B228" s="234"/>
      <c r="C228" s="233"/>
      <c r="D228" s="233"/>
      <c r="E228" s="233"/>
      <c r="F228" s="233"/>
      <c r="G228" s="233"/>
      <c r="H228" s="235"/>
      <c r="I228" s="235"/>
      <c r="J228" s="235"/>
      <c r="K228" s="235"/>
      <c r="L228" s="235"/>
      <c r="M228" s="235"/>
      <c r="N228" s="235"/>
      <c r="O228" s="235"/>
      <c r="P228" s="235"/>
      <c r="Q228" s="235"/>
      <c r="R228" s="235"/>
      <c r="S228" s="235"/>
      <c r="U228" s="237"/>
      <c r="V228" s="237"/>
      <c r="W228" s="237"/>
    </row>
    <row r="229" spans="1:23" s="236" customFormat="1" ht="20.100000000000001" customHeight="1">
      <c r="A229" s="233"/>
      <c r="B229" s="234"/>
      <c r="C229" s="233"/>
      <c r="D229" s="233"/>
      <c r="E229" s="233"/>
      <c r="F229" s="233"/>
      <c r="G229" s="233"/>
      <c r="H229" s="235"/>
      <c r="I229" s="235"/>
      <c r="J229" s="235"/>
      <c r="K229" s="235"/>
      <c r="L229" s="235"/>
      <c r="M229" s="235"/>
      <c r="N229" s="235"/>
      <c r="O229" s="235"/>
      <c r="P229" s="235"/>
      <c r="Q229" s="235"/>
      <c r="R229" s="235"/>
      <c r="S229" s="235"/>
      <c r="U229" s="237"/>
      <c r="V229" s="237"/>
      <c r="W229" s="237"/>
    </row>
    <row r="230" spans="1:23" s="236" customFormat="1" ht="20.100000000000001" customHeight="1">
      <c r="A230" s="233"/>
      <c r="B230" s="234"/>
      <c r="C230" s="233"/>
      <c r="D230" s="233"/>
      <c r="E230" s="233"/>
      <c r="F230" s="233"/>
      <c r="G230" s="233"/>
      <c r="H230" s="235"/>
      <c r="I230" s="235"/>
      <c r="J230" s="235"/>
      <c r="K230" s="235"/>
      <c r="L230" s="235"/>
      <c r="M230" s="235"/>
      <c r="N230" s="235"/>
      <c r="O230" s="235"/>
      <c r="P230" s="235"/>
      <c r="Q230" s="235"/>
      <c r="R230" s="235"/>
      <c r="S230" s="235"/>
      <c r="U230" s="237"/>
      <c r="V230" s="237"/>
      <c r="W230" s="237"/>
    </row>
    <row r="231" spans="1:23" s="236" customFormat="1" ht="20.100000000000001" customHeight="1">
      <c r="A231" s="233"/>
      <c r="B231" s="234"/>
      <c r="C231" s="233"/>
      <c r="D231" s="233"/>
      <c r="E231" s="233"/>
      <c r="F231" s="233"/>
      <c r="G231" s="233"/>
      <c r="H231" s="235"/>
      <c r="I231" s="235"/>
      <c r="J231" s="235"/>
      <c r="K231" s="235"/>
      <c r="L231" s="235"/>
      <c r="M231" s="235"/>
      <c r="N231" s="235"/>
      <c r="O231" s="235"/>
      <c r="P231" s="235"/>
      <c r="Q231" s="235"/>
      <c r="R231" s="235"/>
      <c r="S231" s="235"/>
      <c r="U231" s="237"/>
      <c r="V231" s="237"/>
      <c r="W231" s="237"/>
    </row>
    <row r="232" spans="1:23" s="236" customFormat="1" ht="20.100000000000001" customHeight="1">
      <c r="A232" s="233"/>
      <c r="B232" s="234"/>
      <c r="C232" s="233"/>
      <c r="D232" s="233"/>
      <c r="E232" s="233"/>
      <c r="F232" s="233"/>
      <c r="G232" s="233"/>
      <c r="H232" s="235"/>
      <c r="I232" s="235"/>
      <c r="J232" s="235"/>
      <c r="K232" s="235"/>
      <c r="L232" s="235"/>
      <c r="M232" s="235"/>
      <c r="N232" s="235"/>
      <c r="O232" s="235"/>
      <c r="P232" s="235"/>
      <c r="Q232" s="235"/>
      <c r="R232" s="235"/>
      <c r="S232" s="235"/>
      <c r="U232" s="237"/>
      <c r="V232" s="237"/>
      <c r="W232" s="237"/>
    </row>
    <row r="233" spans="1:23" s="236" customFormat="1" ht="20.100000000000001" customHeight="1">
      <c r="A233" s="233"/>
      <c r="B233" s="234"/>
      <c r="C233" s="233"/>
      <c r="D233" s="233"/>
      <c r="E233" s="233"/>
      <c r="F233" s="233"/>
      <c r="G233" s="233"/>
      <c r="H233" s="235"/>
      <c r="I233" s="235"/>
      <c r="J233" s="235"/>
      <c r="K233" s="235"/>
      <c r="L233" s="235"/>
      <c r="M233" s="235"/>
      <c r="N233" s="235"/>
      <c r="O233" s="235"/>
      <c r="P233" s="235"/>
      <c r="Q233" s="235"/>
      <c r="R233" s="235"/>
      <c r="S233" s="235"/>
      <c r="U233" s="237"/>
      <c r="V233" s="237"/>
      <c r="W233" s="237"/>
    </row>
    <row r="234" spans="1:23" s="236" customFormat="1" ht="20.100000000000001" customHeight="1">
      <c r="A234" s="233"/>
      <c r="B234" s="234"/>
      <c r="C234" s="233"/>
      <c r="D234" s="233"/>
      <c r="E234" s="233"/>
      <c r="F234" s="233"/>
      <c r="G234" s="233"/>
      <c r="H234" s="235"/>
      <c r="I234" s="235"/>
      <c r="J234" s="235"/>
      <c r="K234" s="235"/>
      <c r="L234" s="235"/>
      <c r="M234" s="235"/>
      <c r="N234" s="235"/>
      <c r="O234" s="235"/>
      <c r="P234" s="235"/>
      <c r="Q234" s="235"/>
      <c r="R234" s="235"/>
      <c r="S234" s="235"/>
      <c r="U234" s="237"/>
      <c r="V234" s="237"/>
      <c r="W234" s="237"/>
    </row>
    <row r="235" spans="1:23" s="236" customFormat="1" ht="20.100000000000001" customHeight="1">
      <c r="A235" s="233"/>
      <c r="B235" s="234"/>
      <c r="C235" s="233"/>
      <c r="D235" s="233"/>
      <c r="E235" s="233"/>
      <c r="F235" s="233"/>
      <c r="G235" s="233"/>
      <c r="H235" s="235"/>
      <c r="I235" s="235"/>
      <c r="J235" s="235"/>
      <c r="K235" s="235"/>
      <c r="L235" s="235"/>
      <c r="M235" s="235"/>
      <c r="N235" s="235"/>
      <c r="O235" s="235"/>
      <c r="P235" s="235"/>
      <c r="Q235" s="235"/>
      <c r="R235" s="235"/>
      <c r="S235" s="235"/>
      <c r="U235" s="237"/>
      <c r="V235" s="237"/>
      <c r="W235" s="237"/>
    </row>
    <row r="236" spans="1:23" s="236" customFormat="1" ht="20.100000000000001" customHeight="1">
      <c r="A236" s="233"/>
      <c r="B236" s="234"/>
      <c r="C236" s="233"/>
      <c r="D236" s="233"/>
      <c r="E236" s="233"/>
      <c r="F236" s="233"/>
      <c r="G236" s="233"/>
      <c r="H236" s="235"/>
      <c r="I236" s="235"/>
      <c r="J236" s="235"/>
      <c r="K236" s="235"/>
      <c r="L236" s="235"/>
      <c r="M236" s="235"/>
      <c r="N236" s="235"/>
      <c r="O236" s="235"/>
      <c r="P236" s="235"/>
      <c r="Q236" s="235"/>
      <c r="R236" s="235"/>
      <c r="S236" s="235"/>
      <c r="U236" s="237"/>
      <c r="V236" s="237"/>
      <c r="W236" s="237"/>
    </row>
    <row r="237" spans="1:23" s="236" customFormat="1" ht="20.100000000000001" customHeight="1">
      <c r="A237" s="233"/>
      <c r="B237" s="234"/>
      <c r="C237" s="233"/>
      <c r="D237" s="233"/>
      <c r="E237" s="233"/>
      <c r="F237" s="233"/>
      <c r="G237" s="233"/>
      <c r="H237" s="235"/>
      <c r="I237" s="235"/>
      <c r="J237" s="235"/>
      <c r="K237" s="235"/>
      <c r="L237" s="235"/>
      <c r="M237" s="235"/>
      <c r="N237" s="235"/>
      <c r="O237" s="235"/>
      <c r="P237" s="235"/>
      <c r="Q237" s="235"/>
      <c r="R237" s="235"/>
      <c r="S237" s="235"/>
      <c r="U237" s="237"/>
      <c r="V237" s="237"/>
      <c r="W237" s="237"/>
    </row>
    <row r="238" spans="1:23" s="236" customFormat="1" ht="20.100000000000001" customHeight="1">
      <c r="A238" s="233"/>
      <c r="B238" s="234"/>
      <c r="C238" s="233"/>
      <c r="D238" s="233"/>
      <c r="E238" s="233"/>
      <c r="F238" s="233"/>
      <c r="G238" s="233"/>
      <c r="H238" s="235"/>
      <c r="I238" s="235"/>
      <c r="J238" s="235"/>
      <c r="K238" s="235"/>
      <c r="L238" s="235"/>
      <c r="M238" s="235"/>
      <c r="N238" s="235"/>
      <c r="O238" s="235"/>
      <c r="P238" s="235"/>
      <c r="Q238" s="235"/>
      <c r="R238" s="235"/>
      <c r="S238" s="235"/>
      <c r="U238" s="237"/>
      <c r="V238" s="237"/>
      <c r="W238" s="237"/>
    </row>
    <row r="239" spans="1:23" s="236" customFormat="1" ht="20.100000000000001" customHeight="1">
      <c r="A239" s="233"/>
      <c r="B239" s="234"/>
      <c r="C239" s="233"/>
      <c r="D239" s="233"/>
      <c r="E239" s="233"/>
      <c r="F239" s="233"/>
      <c r="G239" s="233"/>
      <c r="H239" s="235"/>
      <c r="I239" s="235"/>
      <c r="J239" s="235"/>
      <c r="K239" s="235"/>
      <c r="L239" s="235"/>
      <c r="M239" s="235"/>
      <c r="N239" s="235"/>
      <c r="O239" s="235"/>
      <c r="P239" s="235"/>
      <c r="Q239" s="235"/>
      <c r="R239" s="235"/>
      <c r="S239" s="235"/>
      <c r="U239" s="237"/>
      <c r="V239" s="237"/>
      <c r="W239" s="237"/>
    </row>
    <row r="240" spans="1:23" s="236" customFormat="1" ht="20.100000000000001" customHeight="1">
      <c r="A240" s="233"/>
      <c r="B240" s="234"/>
      <c r="C240" s="233"/>
      <c r="D240" s="233"/>
      <c r="E240" s="233"/>
      <c r="F240" s="233"/>
      <c r="G240" s="233"/>
      <c r="H240" s="235"/>
      <c r="I240" s="235"/>
      <c r="J240" s="235"/>
      <c r="K240" s="235"/>
      <c r="L240" s="235"/>
      <c r="M240" s="235"/>
      <c r="N240" s="235"/>
      <c r="O240" s="235"/>
      <c r="P240" s="235"/>
      <c r="Q240" s="235"/>
      <c r="R240" s="235"/>
      <c r="S240" s="235"/>
      <c r="U240" s="237"/>
      <c r="V240" s="237"/>
      <c r="W240" s="237"/>
    </row>
    <row r="241" spans="1:23" s="236" customFormat="1" ht="20.100000000000001" customHeight="1">
      <c r="A241" s="233"/>
      <c r="B241" s="234"/>
      <c r="C241" s="233"/>
      <c r="D241" s="233"/>
      <c r="E241" s="233"/>
      <c r="F241" s="233"/>
      <c r="G241" s="233"/>
      <c r="H241" s="235"/>
      <c r="I241" s="235"/>
      <c r="J241" s="235"/>
      <c r="K241" s="235"/>
      <c r="L241" s="235"/>
      <c r="M241" s="235"/>
      <c r="N241" s="235"/>
      <c r="O241" s="235"/>
      <c r="P241" s="235"/>
      <c r="Q241" s="235"/>
      <c r="R241" s="235"/>
      <c r="S241" s="235"/>
      <c r="U241" s="237"/>
      <c r="V241" s="237"/>
      <c r="W241" s="237"/>
    </row>
    <row r="242" spans="1:23" s="236" customFormat="1" ht="20.100000000000001" customHeight="1">
      <c r="A242" s="233"/>
      <c r="B242" s="234"/>
      <c r="C242" s="233"/>
      <c r="D242" s="233"/>
      <c r="E242" s="233"/>
      <c r="F242" s="233"/>
      <c r="G242" s="233"/>
      <c r="H242" s="235"/>
      <c r="I242" s="235"/>
      <c r="J242" s="235"/>
      <c r="K242" s="235"/>
      <c r="L242" s="235"/>
      <c r="M242" s="235"/>
      <c r="N242" s="235"/>
      <c r="O242" s="235"/>
      <c r="P242" s="235"/>
      <c r="Q242" s="235"/>
      <c r="R242" s="235"/>
      <c r="S242" s="235"/>
      <c r="U242" s="237"/>
      <c r="V242" s="237"/>
      <c r="W242" s="237"/>
    </row>
    <row r="243" spans="1:23" s="236" customFormat="1" ht="20.100000000000001" customHeight="1">
      <c r="A243" s="233"/>
      <c r="B243" s="234"/>
      <c r="C243" s="233"/>
      <c r="D243" s="233"/>
      <c r="E243" s="233"/>
      <c r="F243" s="233"/>
      <c r="G243" s="233"/>
      <c r="H243" s="235"/>
      <c r="I243" s="235"/>
      <c r="J243" s="235"/>
      <c r="K243" s="235"/>
      <c r="L243" s="235"/>
      <c r="M243" s="235"/>
      <c r="N243" s="235"/>
      <c r="O243" s="235"/>
      <c r="P243" s="235"/>
      <c r="Q243" s="235"/>
      <c r="R243" s="235"/>
      <c r="S243" s="235"/>
      <c r="U243" s="237"/>
      <c r="V243" s="237"/>
      <c r="W243" s="237"/>
    </row>
    <row r="244" spans="1:23" s="236" customFormat="1" ht="20.100000000000001" customHeight="1">
      <c r="A244" s="233"/>
      <c r="B244" s="234"/>
      <c r="C244" s="233"/>
      <c r="D244" s="233"/>
      <c r="E244" s="233"/>
      <c r="F244" s="233"/>
      <c r="G244" s="233"/>
      <c r="H244" s="235"/>
      <c r="I244" s="235"/>
      <c r="J244" s="235"/>
      <c r="K244" s="235"/>
      <c r="L244" s="235"/>
      <c r="M244" s="235"/>
      <c r="N244" s="235"/>
      <c r="O244" s="235"/>
      <c r="P244" s="235"/>
      <c r="Q244" s="235"/>
      <c r="R244" s="235"/>
      <c r="S244" s="235"/>
      <c r="U244" s="237"/>
      <c r="V244" s="237"/>
      <c r="W244" s="237"/>
    </row>
    <row r="245" spans="1:23" s="236" customFormat="1" ht="20.100000000000001" customHeight="1">
      <c r="A245" s="233"/>
      <c r="B245" s="234"/>
      <c r="C245" s="233"/>
      <c r="D245" s="233"/>
      <c r="E245" s="233"/>
      <c r="F245" s="233"/>
      <c r="G245" s="233"/>
      <c r="H245" s="235"/>
      <c r="I245" s="235"/>
      <c r="J245" s="235"/>
      <c r="K245" s="235"/>
      <c r="L245" s="235"/>
      <c r="M245" s="235"/>
      <c r="N245" s="235"/>
      <c r="O245" s="235"/>
      <c r="P245" s="235"/>
      <c r="Q245" s="235"/>
      <c r="R245" s="235"/>
      <c r="S245" s="235"/>
      <c r="U245" s="237"/>
      <c r="V245" s="237"/>
      <c r="W245" s="237"/>
    </row>
    <row r="246" spans="1:23" s="236" customFormat="1" ht="20.100000000000001" customHeight="1">
      <c r="A246" s="233"/>
      <c r="B246" s="234"/>
      <c r="C246" s="233"/>
      <c r="D246" s="233"/>
      <c r="E246" s="233"/>
      <c r="F246" s="233"/>
      <c r="G246" s="233"/>
      <c r="H246" s="235"/>
      <c r="I246" s="235"/>
      <c r="J246" s="235"/>
      <c r="K246" s="235"/>
      <c r="L246" s="235"/>
      <c r="M246" s="235"/>
      <c r="N246" s="235"/>
      <c r="O246" s="235"/>
      <c r="P246" s="235"/>
      <c r="Q246" s="235"/>
      <c r="R246" s="235"/>
      <c r="S246" s="235"/>
      <c r="U246" s="237"/>
      <c r="V246" s="237"/>
      <c r="W246" s="237"/>
    </row>
    <row r="247" spans="1:23" s="236" customFormat="1" ht="20.100000000000001" customHeight="1">
      <c r="A247" s="233"/>
      <c r="B247" s="234"/>
      <c r="C247" s="233"/>
      <c r="D247" s="233"/>
      <c r="E247" s="233"/>
      <c r="F247" s="233"/>
      <c r="G247" s="233"/>
      <c r="H247" s="235"/>
      <c r="I247" s="235"/>
      <c r="J247" s="235"/>
      <c r="K247" s="235"/>
      <c r="L247" s="235"/>
      <c r="M247" s="235"/>
      <c r="N247" s="235"/>
      <c r="O247" s="235"/>
      <c r="P247" s="235"/>
      <c r="Q247" s="235"/>
      <c r="R247" s="235"/>
      <c r="S247" s="235"/>
      <c r="U247" s="237"/>
      <c r="V247" s="237"/>
      <c r="W247" s="237"/>
    </row>
    <row r="248" spans="1:23" s="236" customFormat="1" ht="20.100000000000001" customHeight="1">
      <c r="A248" s="233"/>
      <c r="B248" s="234"/>
      <c r="C248" s="233"/>
      <c r="D248" s="233"/>
      <c r="E248" s="233"/>
      <c r="F248" s="233"/>
      <c r="G248" s="233"/>
      <c r="H248" s="235"/>
      <c r="I248" s="235"/>
      <c r="J248" s="235"/>
      <c r="K248" s="235"/>
      <c r="L248" s="235"/>
      <c r="M248" s="235"/>
      <c r="N248" s="235"/>
      <c r="O248" s="235"/>
      <c r="P248" s="235"/>
      <c r="Q248" s="235"/>
      <c r="R248" s="235"/>
      <c r="S248" s="235"/>
      <c r="U248" s="237"/>
      <c r="V248" s="237"/>
      <c r="W248" s="237"/>
    </row>
    <row r="249" spans="1:23" s="236" customFormat="1" ht="20.100000000000001" customHeight="1">
      <c r="A249" s="233"/>
      <c r="B249" s="234"/>
      <c r="C249" s="233"/>
      <c r="D249" s="233"/>
      <c r="E249" s="233"/>
      <c r="F249" s="233"/>
      <c r="G249" s="233"/>
      <c r="H249" s="235"/>
      <c r="I249" s="235"/>
      <c r="J249" s="235"/>
      <c r="K249" s="235"/>
      <c r="L249" s="235"/>
      <c r="M249" s="235"/>
      <c r="N249" s="235"/>
      <c r="O249" s="235"/>
      <c r="P249" s="235"/>
      <c r="Q249" s="235"/>
      <c r="R249" s="235"/>
      <c r="S249" s="235"/>
      <c r="U249" s="237"/>
      <c r="V249" s="237"/>
      <c r="W249" s="237"/>
    </row>
    <row r="250" spans="1:23" s="236" customFormat="1" ht="20.100000000000001" customHeight="1">
      <c r="A250" s="233"/>
      <c r="B250" s="234"/>
      <c r="C250" s="233"/>
      <c r="D250" s="233"/>
      <c r="E250" s="233"/>
      <c r="F250" s="233"/>
      <c r="G250" s="233"/>
      <c r="H250" s="235"/>
      <c r="I250" s="235"/>
      <c r="J250" s="235"/>
      <c r="K250" s="235"/>
      <c r="L250" s="235"/>
      <c r="M250" s="235"/>
      <c r="N250" s="235"/>
      <c r="O250" s="235"/>
      <c r="P250" s="235"/>
      <c r="Q250" s="235"/>
      <c r="R250" s="235"/>
      <c r="S250" s="235"/>
      <c r="U250" s="237"/>
      <c r="V250" s="237"/>
      <c r="W250" s="237"/>
    </row>
    <row r="251" spans="1:23" s="236" customFormat="1" ht="20.100000000000001" customHeight="1">
      <c r="A251" s="233"/>
      <c r="B251" s="234"/>
      <c r="C251" s="233"/>
      <c r="D251" s="233"/>
      <c r="E251" s="233"/>
      <c r="F251" s="233"/>
      <c r="G251" s="233"/>
      <c r="H251" s="235"/>
      <c r="I251" s="235"/>
      <c r="J251" s="235"/>
      <c r="K251" s="235"/>
      <c r="L251" s="235"/>
      <c r="M251" s="235"/>
      <c r="N251" s="235"/>
      <c r="O251" s="235"/>
      <c r="P251" s="235"/>
      <c r="Q251" s="235"/>
      <c r="R251" s="235"/>
      <c r="S251" s="235"/>
      <c r="U251" s="237"/>
      <c r="V251" s="237"/>
      <c r="W251" s="237"/>
    </row>
    <row r="252" spans="1:23" s="236" customFormat="1" ht="20.100000000000001" customHeight="1">
      <c r="A252" s="233"/>
      <c r="B252" s="234"/>
      <c r="C252" s="233"/>
      <c r="D252" s="233"/>
      <c r="E252" s="233"/>
      <c r="F252" s="233"/>
      <c r="G252" s="233"/>
      <c r="H252" s="235"/>
      <c r="I252" s="235"/>
      <c r="J252" s="235"/>
      <c r="K252" s="235"/>
      <c r="L252" s="235"/>
      <c r="M252" s="235"/>
      <c r="N252" s="235"/>
      <c r="O252" s="235"/>
      <c r="P252" s="235"/>
      <c r="Q252" s="235"/>
      <c r="R252" s="235"/>
      <c r="S252" s="235"/>
      <c r="U252" s="237"/>
      <c r="V252" s="237"/>
      <c r="W252" s="237"/>
    </row>
    <row r="253" spans="1:23" s="236" customFormat="1" ht="20.100000000000001" customHeight="1">
      <c r="A253" s="233"/>
      <c r="B253" s="234"/>
      <c r="C253" s="233"/>
      <c r="D253" s="233"/>
      <c r="E253" s="233"/>
      <c r="F253" s="233"/>
      <c r="G253" s="233"/>
      <c r="H253" s="235"/>
      <c r="I253" s="235"/>
      <c r="J253" s="235"/>
      <c r="K253" s="235"/>
      <c r="L253" s="235"/>
      <c r="M253" s="235"/>
      <c r="N253" s="235"/>
      <c r="O253" s="235"/>
      <c r="P253" s="235"/>
      <c r="Q253" s="235"/>
      <c r="R253" s="235"/>
      <c r="S253" s="235"/>
      <c r="U253" s="237"/>
      <c r="V253" s="237"/>
      <c r="W253" s="237"/>
    </row>
    <row r="254" spans="1:23" s="236" customFormat="1" ht="20.100000000000001" customHeight="1">
      <c r="A254" s="233"/>
      <c r="B254" s="234"/>
      <c r="C254" s="233"/>
      <c r="D254" s="233"/>
      <c r="E254" s="233"/>
      <c r="F254" s="233"/>
      <c r="G254" s="233"/>
      <c r="H254" s="235"/>
      <c r="I254" s="235"/>
      <c r="J254" s="235"/>
      <c r="K254" s="235"/>
      <c r="L254" s="235"/>
      <c r="M254" s="235"/>
      <c r="N254" s="235"/>
      <c r="O254" s="235"/>
      <c r="P254" s="235"/>
      <c r="Q254" s="235"/>
      <c r="R254" s="235"/>
      <c r="S254" s="235"/>
      <c r="U254" s="237"/>
      <c r="V254" s="237"/>
      <c r="W254" s="237"/>
    </row>
    <row r="255" spans="1:23" s="236" customFormat="1" ht="20.100000000000001" customHeight="1">
      <c r="A255" s="233"/>
      <c r="B255" s="234"/>
      <c r="C255" s="233"/>
      <c r="D255" s="233"/>
      <c r="E255" s="233"/>
      <c r="F255" s="233"/>
      <c r="G255" s="233"/>
      <c r="H255" s="235"/>
      <c r="I255" s="235"/>
      <c r="J255" s="235"/>
      <c r="K255" s="235"/>
      <c r="L255" s="235"/>
      <c r="M255" s="235"/>
      <c r="N255" s="235"/>
      <c r="O255" s="235"/>
      <c r="P255" s="235"/>
      <c r="Q255" s="235"/>
      <c r="R255" s="235"/>
      <c r="S255" s="235"/>
      <c r="U255" s="237"/>
      <c r="V255" s="237"/>
      <c r="W255" s="237"/>
    </row>
    <row r="256" spans="1:23" s="236" customFormat="1" ht="20.100000000000001" customHeight="1">
      <c r="A256" s="233"/>
      <c r="B256" s="234"/>
      <c r="C256" s="233"/>
      <c r="D256" s="233"/>
      <c r="E256" s="233"/>
      <c r="F256" s="233"/>
      <c r="G256" s="233"/>
      <c r="H256" s="235"/>
      <c r="I256" s="235"/>
      <c r="J256" s="235"/>
      <c r="K256" s="235"/>
      <c r="L256" s="235"/>
      <c r="M256" s="235"/>
      <c r="N256" s="235"/>
      <c r="O256" s="235"/>
      <c r="P256" s="235"/>
      <c r="Q256" s="235"/>
      <c r="R256" s="235"/>
      <c r="S256" s="235"/>
      <c r="U256" s="237"/>
      <c r="V256" s="237"/>
      <c r="W256" s="237"/>
    </row>
    <row r="257" spans="1:23" s="236" customFormat="1" ht="20.100000000000001" customHeight="1">
      <c r="A257" s="233"/>
      <c r="B257" s="234"/>
      <c r="C257" s="233"/>
      <c r="D257" s="233"/>
      <c r="E257" s="233"/>
      <c r="F257" s="233"/>
      <c r="G257" s="233"/>
      <c r="H257" s="235"/>
      <c r="I257" s="235"/>
      <c r="J257" s="235"/>
      <c r="K257" s="235"/>
      <c r="L257" s="235"/>
      <c r="M257" s="235"/>
      <c r="N257" s="235"/>
      <c r="O257" s="235"/>
      <c r="P257" s="235"/>
      <c r="Q257" s="235"/>
      <c r="R257" s="235"/>
      <c r="S257" s="235"/>
      <c r="U257" s="237"/>
      <c r="V257" s="237"/>
      <c r="W257" s="237"/>
    </row>
    <row r="258" spans="1:23" s="236" customFormat="1" ht="20.100000000000001" customHeight="1">
      <c r="A258" s="233"/>
      <c r="B258" s="234"/>
      <c r="C258" s="233"/>
      <c r="D258" s="233"/>
      <c r="E258" s="233"/>
      <c r="F258" s="233"/>
      <c r="G258" s="233"/>
      <c r="H258" s="235"/>
      <c r="I258" s="235"/>
      <c r="J258" s="235"/>
      <c r="K258" s="235"/>
      <c r="L258" s="235"/>
      <c r="M258" s="235"/>
      <c r="N258" s="235"/>
      <c r="O258" s="235"/>
      <c r="P258" s="235"/>
      <c r="Q258" s="235"/>
      <c r="R258" s="235"/>
      <c r="S258" s="235"/>
      <c r="U258" s="237"/>
      <c r="V258" s="237"/>
      <c r="W258" s="237"/>
    </row>
    <row r="259" spans="1:23" s="236" customFormat="1" ht="20.100000000000001" customHeight="1">
      <c r="A259" s="233"/>
      <c r="B259" s="234"/>
      <c r="C259" s="233"/>
      <c r="D259" s="233"/>
      <c r="E259" s="233"/>
      <c r="F259" s="233"/>
      <c r="G259" s="233"/>
      <c r="H259" s="235"/>
      <c r="I259" s="235"/>
      <c r="J259" s="235"/>
      <c r="K259" s="235"/>
      <c r="L259" s="235"/>
      <c r="M259" s="235"/>
      <c r="N259" s="235"/>
      <c r="O259" s="235"/>
      <c r="P259" s="235"/>
      <c r="Q259" s="235"/>
      <c r="R259" s="235"/>
      <c r="S259" s="235"/>
      <c r="U259" s="237"/>
      <c r="V259" s="237"/>
      <c r="W259" s="237"/>
    </row>
    <row r="260" spans="1:23" s="236" customFormat="1" ht="20.100000000000001" customHeight="1">
      <c r="A260" s="233"/>
      <c r="B260" s="234"/>
      <c r="C260" s="233"/>
      <c r="D260" s="233"/>
      <c r="E260" s="233"/>
      <c r="F260" s="233"/>
      <c r="G260" s="233"/>
      <c r="H260" s="235"/>
      <c r="I260" s="235"/>
      <c r="J260" s="235"/>
      <c r="K260" s="235"/>
      <c r="L260" s="235"/>
      <c r="M260" s="235"/>
      <c r="N260" s="235"/>
      <c r="O260" s="235"/>
      <c r="P260" s="235"/>
      <c r="Q260" s="235"/>
      <c r="R260" s="235"/>
      <c r="S260" s="235"/>
      <c r="U260" s="237"/>
      <c r="V260" s="237"/>
      <c r="W260" s="237"/>
    </row>
    <row r="261" spans="1:23" s="236" customFormat="1" ht="20.100000000000001" customHeight="1">
      <c r="A261" s="233"/>
      <c r="B261" s="234"/>
      <c r="C261" s="233"/>
      <c r="D261" s="233"/>
      <c r="E261" s="233"/>
      <c r="F261" s="233"/>
      <c r="G261" s="233"/>
      <c r="H261" s="235"/>
      <c r="I261" s="235"/>
      <c r="J261" s="235"/>
      <c r="K261" s="235"/>
      <c r="L261" s="235"/>
      <c r="M261" s="235"/>
      <c r="N261" s="235"/>
      <c r="O261" s="235"/>
      <c r="P261" s="235"/>
      <c r="Q261" s="235"/>
      <c r="R261" s="235"/>
      <c r="S261" s="235"/>
      <c r="U261" s="237"/>
      <c r="V261" s="237"/>
      <c r="W261" s="237"/>
    </row>
    <row r="262" spans="1:23" s="236" customFormat="1" ht="20.100000000000001" customHeight="1">
      <c r="A262" s="233"/>
      <c r="B262" s="234"/>
      <c r="C262" s="233"/>
      <c r="D262" s="233"/>
      <c r="E262" s="233"/>
      <c r="F262" s="233"/>
      <c r="G262" s="233"/>
      <c r="H262" s="235"/>
      <c r="I262" s="235"/>
      <c r="J262" s="235"/>
      <c r="K262" s="235"/>
      <c r="L262" s="235"/>
      <c r="M262" s="235"/>
      <c r="N262" s="235"/>
      <c r="O262" s="235"/>
      <c r="P262" s="235"/>
      <c r="Q262" s="235"/>
      <c r="R262" s="235"/>
      <c r="S262" s="235"/>
      <c r="U262" s="237"/>
      <c r="V262" s="237"/>
      <c r="W262" s="237"/>
    </row>
    <row r="263" spans="1:23" s="236" customFormat="1" ht="20.100000000000001" customHeight="1">
      <c r="A263" s="233"/>
      <c r="B263" s="234"/>
      <c r="C263" s="233"/>
      <c r="D263" s="233"/>
      <c r="E263" s="233"/>
      <c r="F263" s="233"/>
      <c r="G263" s="233"/>
      <c r="H263" s="235"/>
      <c r="I263" s="235"/>
      <c r="J263" s="235"/>
      <c r="K263" s="235"/>
      <c r="L263" s="235"/>
      <c r="M263" s="235"/>
      <c r="N263" s="235"/>
      <c r="O263" s="235"/>
      <c r="P263" s="235"/>
      <c r="Q263" s="235"/>
      <c r="R263" s="235"/>
      <c r="S263" s="235"/>
      <c r="U263" s="237"/>
      <c r="V263" s="237"/>
      <c r="W263" s="237"/>
    </row>
    <row r="264" spans="1:23" s="236" customFormat="1" ht="20.100000000000001" customHeight="1">
      <c r="A264" s="233"/>
      <c r="B264" s="234"/>
      <c r="C264" s="233"/>
      <c r="D264" s="233"/>
      <c r="E264" s="233"/>
      <c r="F264" s="233"/>
      <c r="G264" s="233"/>
      <c r="H264" s="235"/>
      <c r="I264" s="235"/>
      <c r="J264" s="235"/>
      <c r="K264" s="235"/>
      <c r="L264" s="235"/>
      <c r="M264" s="235"/>
      <c r="N264" s="235"/>
      <c r="O264" s="235"/>
      <c r="P264" s="235"/>
      <c r="Q264" s="235"/>
      <c r="R264" s="235"/>
      <c r="S264" s="235"/>
      <c r="U264" s="237"/>
      <c r="V264" s="237"/>
      <c r="W264" s="237"/>
    </row>
    <row r="265" spans="1:23" s="236" customFormat="1" ht="20.100000000000001" customHeight="1">
      <c r="A265" s="233"/>
      <c r="B265" s="234"/>
      <c r="C265" s="233"/>
      <c r="D265" s="233"/>
      <c r="E265" s="233"/>
      <c r="F265" s="233"/>
      <c r="G265" s="233"/>
      <c r="H265" s="235"/>
      <c r="I265" s="235"/>
      <c r="J265" s="235"/>
      <c r="K265" s="235"/>
      <c r="L265" s="235"/>
      <c r="M265" s="235"/>
      <c r="N265" s="235"/>
      <c r="O265" s="235"/>
      <c r="P265" s="235"/>
      <c r="Q265" s="235"/>
      <c r="R265" s="235"/>
      <c r="S265" s="235"/>
      <c r="U265" s="237"/>
      <c r="V265" s="237"/>
      <c r="W265" s="237"/>
    </row>
    <row r="266" spans="1:23" s="236" customFormat="1" ht="20.100000000000001" customHeight="1">
      <c r="A266" s="233"/>
      <c r="B266" s="234"/>
      <c r="C266" s="233"/>
      <c r="D266" s="233"/>
      <c r="E266" s="233"/>
      <c r="F266" s="233"/>
      <c r="G266" s="233"/>
      <c r="H266" s="235"/>
      <c r="I266" s="235"/>
      <c r="J266" s="235"/>
      <c r="K266" s="235"/>
      <c r="L266" s="235"/>
      <c r="M266" s="235"/>
      <c r="N266" s="235"/>
      <c r="O266" s="235"/>
      <c r="P266" s="235"/>
      <c r="Q266" s="235"/>
      <c r="R266" s="235"/>
      <c r="S266" s="235"/>
      <c r="U266" s="237"/>
      <c r="V266" s="237"/>
      <c r="W266" s="237"/>
    </row>
    <row r="267" spans="1:23" s="236" customFormat="1" ht="20.100000000000001" customHeight="1">
      <c r="A267" s="233"/>
      <c r="B267" s="234"/>
      <c r="C267" s="233"/>
      <c r="D267" s="233"/>
      <c r="E267" s="233"/>
      <c r="F267" s="233"/>
      <c r="G267" s="233"/>
      <c r="H267" s="244"/>
      <c r="I267" s="234"/>
      <c r="J267" s="235"/>
      <c r="K267" s="235"/>
      <c r="L267" s="235"/>
      <c r="M267" s="235"/>
      <c r="N267" s="235"/>
      <c r="O267" s="235"/>
      <c r="P267" s="235"/>
      <c r="Q267" s="235"/>
      <c r="R267" s="235"/>
      <c r="S267" s="235"/>
      <c r="U267" s="237"/>
      <c r="V267" s="237"/>
      <c r="W267" s="237"/>
    </row>
    <row r="268" spans="1:23" s="236" customFormat="1" ht="20.100000000000001" customHeight="1">
      <c r="B268" s="244"/>
      <c r="H268" s="244"/>
      <c r="I268" s="244"/>
      <c r="J268" s="244"/>
      <c r="K268" s="244"/>
      <c r="L268" s="244"/>
      <c r="M268" s="244"/>
      <c r="N268" s="244"/>
      <c r="O268" s="244"/>
      <c r="P268" s="244"/>
      <c r="Q268" s="244"/>
      <c r="R268" s="244"/>
      <c r="S268" s="244"/>
      <c r="U268" s="234"/>
      <c r="V268" s="234"/>
      <c r="W268" s="234"/>
    </row>
    <row r="269" spans="1:23" s="236" customFormat="1" ht="20.100000000000001" customHeight="1">
      <c r="B269" s="244"/>
      <c r="H269" s="244"/>
      <c r="I269" s="244"/>
      <c r="J269" s="244"/>
      <c r="K269" s="244"/>
      <c r="L269" s="244"/>
      <c r="M269" s="244"/>
      <c r="N269" s="244"/>
      <c r="O269" s="244"/>
      <c r="P269" s="244"/>
      <c r="Q269" s="244"/>
      <c r="R269" s="244"/>
      <c r="S269" s="244"/>
      <c r="U269" s="234"/>
      <c r="V269" s="234"/>
      <c r="W269" s="234"/>
    </row>
    <row r="270" spans="1:23" s="236" customFormat="1" ht="20.100000000000001" customHeight="1">
      <c r="B270" s="244"/>
      <c r="H270" s="244"/>
      <c r="I270" s="244"/>
      <c r="J270" s="244"/>
      <c r="K270" s="244"/>
      <c r="L270" s="244"/>
      <c r="M270" s="244"/>
      <c r="N270" s="244"/>
      <c r="O270" s="244"/>
      <c r="P270" s="244"/>
      <c r="Q270" s="244"/>
      <c r="R270" s="244"/>
      <c r="S270" s="244"/>
      <c r="U270" s="234"/>
      <c r="V270" s="234"/>
      <c r="W270" s="234"/>
    </row>
    <row r="271" spans="1:23" s="236" customFormat="1" ht="20.100000000000001" customHeight="1">
      <c r="B271" s="244"/>
      <c r="H271" s="244"/>
      <c r="I271" s="244"/>
      <c r="J271" s="244"/>
      <c r="K271" s="244"/>
      <c r="L271" s="244"/>
      <c r="M271" s="244"/>
      <c r="N271" s="244"/>
      <c r="O271" s="244"/>
      <c r="P271" s="244"/>
      <c r="Q271" s="244"/>
      <c r="R271" s="244"/>
      <c r="S271" s="244"/>
      <c r="U271" s="234"/>
      <c r="V271" s="234"/>
      <c r="W271" s="234"/>
    </row>
    <row r="272" spans="1:23" s="236" customFormat="1" ht="20.100000000000001" customHeight="1">
      <c r="B272" s="244"/>
      <c r="H272" s="244"/>
      <c r="I272" s="244"/>
      <c r="J272" s="244"/>
      <c r="K272" s="244"/>
      <c r="L272" s="244"/>
      <c r="M272" s="244"/>
      <c r="N272" s="244"/>
      <c r="O272" s="244"/>
      <c r="P272" s="244"/>
      <c r="Q272" s="244"/>
      <c r="R272" s="244"/>
      <c r="S272" s="244"/>
      <c r="U272" s="234"/>
      <c r="V272" s="234"/>
      <c r="W272" s="234"/>
    </row>
    <row r="273" spans="2:23" s="236" customFormat="1" ht="20.100000000000001" customHeight="1">
      <c r="B273" s="244"/>
      <c r="H273" s="244"/>
      <c r="I273" s="244"/>
      <c r="J273" s="244"/>
      <c r="K273" s="244"/>
      <c r="L273" s="244"/>
      <c r="M273" s="244"/>
      <c r="N273" s="244"/>
      <c r="O273" s="244"/>
      <c r="P273" s="244"/>
      <c r="Q273" s="244"/>
      <c r="R273" s="244"/>
      <c r="S273" s="244"/>
      <c r="U273" s="234"/>
      <c r="V273" s="234"/>
      <c r="W273" s="234"/>
    </row>
    <row r="274" spans="2:23" s="236" customFormat="1" ht="20.100000000000001" customHeight="1">
      <c r="B274" s="244"/>
      <c r="H274" s="244"/>
      <c r="I274" s="244"/>
      <c r="J274" s="244"/>
      <c r="K274" s="244"/>
      <c r="L274" s="244"/>
      <c r="M274" s="244"/>
      <c r="N274" s="244"/>
      <c r="O274" s="244"/>
      <c r="P274" s="244"/>
      <c r="Q274" s="244"/>
      <c r="R274" s="244"/>
      <c r="S274" s="244"/>
      <c r="U274" s="234"/>
      <c r="V274" s="234"/>
      <c r="W274" s="234"/>
    </row>
    <row r="275" spans="2:23" s="236" customFormat="1" ht="20.100000000000001" customHeight="1">
      <c r="B275" s="244"/>
      <c r="H275" s="244"/>
      <c r="I275" s="244"/>
      <c r="J275" s="244"/>
      <c r="K275" s="244"/>
      <c r="L275" s="244"/>
      <c r="M275" s="244"/>
      <c r="N275" s="244"/>
      <c r="O275" s="244"/>
      <c r="P275" s="244"/>
      <c r="Q275" s="244"/>
      <c r="R275" s="244"/>
      <c r="S275" s="244"/>
      <c r="U275" s="234"/>
      <c r="V275" s="234"/>
      <c r="W275" s="234"/>
    </row>
    <row r="276" spans="2:23" s="236" customFormat="1" ht="20.100000000000001" customHeight="1">
      <c r="B276" s="244"/>
      <c r="H276" s="244"/>
      <c r="I276" s="244"/>
      <c r="J276" s="244"/>
      <c r="K276" s="244"/>
      <c r="L276" s="244"/>
      <c r="M276" s="244"/>
      <c r="N276" s="244"/>
      <c r="O276" s="244"/>
      <c r="P276" s="244"/>
      <c r="Q276" s="244"/>
      <c r="R276" s="244"/>
      <c r="S276" s="244"/>
      <c r="U276" s="234"/>
      <c r="V276" s="234"/>
      <c r="W276" s="234"/>
    </row>
    <row r="277" spans="2:23" s="236" customFormat="1" ht="20.100000000000001" customHeight="1">
      <c r="B277" s="244"/>
      <c r="H277" s="244"/>
      <c r="I277" s="244"/>
      <c r="J277" s="244"/>
      <c r="K277" s="244"/>
      <c r="L277" s="244"/>
      <c r="M277" s="244"/>
      <c r="N277" s="244"/>
      <c r="O277" s="244"/>
      <c r="P277" s="244"/>
      <c r="Q277" s="244"/>
      <c r="R277" s="244"/>
      <c r="S277" s="244"/>
      <c r="U277" s="234"/>
      <c r="V277" s="234"/>
      <c r="W277" s="234"/>
    </row>
    <row r="278" spans="2:23" s="236" customFormat="1" ht="20.100000000000001" customHeight="1">
      <c r="B278" s="244"/>
      <c r="H278" s="244"/>
      <c r="I278" s="244"/>
      <c r="J278" s="244"/>
      <c r="K278" s="244"/>
      <c r="L278" s="244"/>
      <c r="M278" s="244"/>
      <c r="N278" s="244"/>
      <c r="O278" s="244"/>
      <c r="P278" s="244"/>
      <c r="Q278" s="244"/>
      <c r="R278" s="244"/>
      <c r="S278" s="244"/>
      <c r="U278" s="234"/>
      <c r="V278" s="234"/>
      <c r="W278" s="234"/>
    </row>
    <row r="279" spans="2:23" s="236" customFormat="1" ht="15.75">
      <c r="B279" s="244"/>
      <c r="H279" s="244"/>
      <c r="I279" s="244"/>
      <c r="J279" s="244"/>
      <c r="K279" s="244"/>
      <c r="L279" s="244"/>
      <c r="M279" s="244"/>
      <c r="N279" s="244"/>
      <c r="O279" s="244"/>
      <c r="P279" s="244"/>
      <c r="Q279" s="244"/>
      <c r="R279" s="244"/>
      <c r="S279" s="244"/>
      <c r="U279" s="234"/>
      <c r="V279" s="234"/>
      <c r="W279" s="234"/>
    </row>
    <row r="280" spans="2:23" s="236" customFormat="1" ht="15.75">
      <c r="B280" s="244"/>
      <c r="H280" s="244"/>
      <c r="I280" s="244"/>
      <c r="J280" s="244"/>
      <c r="K280" s="244"/>
      <c r="L280" s="244"/>
      <c r="M280" s="244"/>
      <c r="N280" s="244"/>
      <c r="O280" s="244"/>
      <c r="P280" s="244"/>
      <c r="Q280" s="244"/>
      <c r="R280" s="244"/>
      <c r="S280" s="244"/>
      <c r="U280" s="234"/>
      <c r="V280" s="234"/>
      <c r="W280" s="234"/>
    </row>
  </sheetData>
  <autoFilter ref="A3:Z121" xr:uid="{25FD368D-EE29-45A6-8FC1-0E77FEEC619F}">
    <filterColumn colId="22">
      <customFilters>
        <customFilter operator="notEqual" val=" "/>
      </customFilters>
    </filterColumn>
  </autoFilter>
  <mergeCells count="3">
    <mergeCell ref="A1:L1"/>
    <mergeCell ref="M1:Q1"/>
    <mergeCell ref="R1:W1"/>
  </mergeCells>
  <conditionalFormatting sqref="D23">
    <cfRule type="cellIs" dxfId="1513" priority="57" stopIfTrue="1" operator="lessThan">
      <formula>0</formula>
    </cfRule>
  </conditionalFormatting>
  <conditionalFormatting sqref="D24:G29 J30:M33 N32:S33">
    <cfRule type="cellIs" dxfId="1512" priority="49" stopIfTrue="1" operator="lessThan">
      <formula>0</formula>
    </cfRule>
  </conditionalFormatting>
  <conditionalFormatting sqref="E28:G29">
    <cfRule type="cellIs" dxfId="1511" priority="48" stopIfTrue="1" operator="lessThan">
      <formula>0</formula>
    </cfRule>
  </conditionalFormatting>
  <conditionalFormatting sqref="H75:H76">
    <cfRule type="cellIs" dxfId="1510" priority="93" stopIfTrue="1" operator="lessThan">
      <formula>0</formula>
    </cfRule>
    <cfRule type="cellIs" dxfId="1509" priority="94" operator="lessThan">
      <formula>0</formula>
    </cfRule>
    <cfRule type="cellIs" dxfId="1508" priority="95" stopIfTrue="1" operator="lessThan">
      <formula>0</formula>
    </cfRule>
  </conditionalFormatting>
  <conditionalFormatting sqref="H32:I33">
    <cfRule type="cellIs" dxfId="1507" priority="21" stopIfTrue="1" operator="lessThan">
      <formula>0</formula>
    </cfRule>
  </conditionalFormatting>
  <conditionalFormatting sqref="H39:I49">
    <cfRule type="cellIs" dxfId="1506" priority="9" stopIfTrue="1" operator="lessThan">
      <formula>0</formula>
    </cfRule>
  </conditionalFormatting>
  <conditionalFormatting sqref="H65:I67">
    <cfRule type="cellIs" dxfId="1505" priority="110" stopIfTrue="1" operator="lessThan">
      <formula>0</formula>
    </cfRule>
  </conditionalFormatting>
  <conditionalFormatting sqref="H68:I74">
    <cfRule type="cellIs" dxfId="1504" priority="5" stopIfTrue="1" operator="lessThan">
      <formula>0</formula>
    </cfRule>
  </conditionalFormatting>
  <conditionalFormatting sqref="H74:I74">
    <cfRule type="cellIs" dxfId="1503" priority="117" stopIfTrue="1" operator="lessThan">
      <formula>0</formula>
    </cfRule>
    <cfRule type="cellIs" dxfId="1502" priority="118" operator="lessThan">
      <formula>0</formula>
    </cfRule>
    <cfRule type="cellIs" dxfId="1501" priority="119" stopIfTrue="1" operator="lessThan">
      <formula>0</formula>
    </cfRule>
  </conditionalFormatting>
  <conditionalFormatting sqref="H74:I86 M77:M87">
    <cfRule type="cellIs" dxfId="1500" priority="92" operator="lessThan">
      <formula>0</formula>
    </cfRule>
  </conditionalFormatting>
  <conditionalFormatting sqref="H77:I86 M78:M86 O79:S80 P81:S86 O82 J85:L86 N85:O86">
    <cfRule type="cellIs" dxfId="1499" priority="116" stopIfTrue="1" operator="lessThan">
      <formula>0</formula>
    </cfRule>
  </conditionalFormatting>
  <conditionalFormatting sqref="H88:I88">
    <cfRule type="cellIs" dxfId="1498" priority="45" stopIfTrue="1" operator="lessThan">
      <formula>0</formula>
    </cfRule>
  </conditionalFormatting>
  <conditionalFormatting sqref="H66:L66">
    <cfRule type="cellIs" dxfId="1497" priority="102" operator="lessThan">
      <formula>0</formula>
    </cfRule>
  </conditionalFormatting>
  <conditionalFormatting sqref="H67:L67">
    <cfRule type="cellIs" dxfId="1496" priority="53" operator="lessThan">
      <formula>0</formula>
    </cfRule>
  </conditionalFormatting>
  <conditionalFormatting sqref="H38:M38">
    <cfRule type="cellIs" dxfId="1495" priority="96" stopIfTrue="1" operator="lessThan">
      <formula>0</formula>
    </cfRule>
  </conditionalFormatting>
  <conditionalFormatting sqref="H78:M78 H87:S87 H50:L60">
    <cfRule type="cellIs" dxfId="1494" priority="120" stopIfTrue="1" operator="lessThan">
      <formula>0</formula>
    </cfRule>
  </conditionalFormatting>
  <conditionalFormatting sqref="H90:M90">
    <cfRule type="cellIs" dxfId="1493" priority="52" stopIfTrue="1" operator="lessThan">
      <formula>0</formula>
    </cfRule>
  </conditionalFormatting>
  <conditionalFormatting sqref="H93:M93">
    <cfRule type="cellIs" dxfId="1492" priority="14" stopIfTrue="1" operator="lessThan">
      <formula>0</formula>
    </cfRule>
  </conditionalFormatting>
  <conditionalFormatting sqref="H77:R78">
    <cfRule type="cellIs" dxfId="1491" priority="56" stopIfTrue="1" operator="lessThan">
      <formula>0</formula>
    </cfRule>
  </conditionalFormatting>
  <conditionalFormatting sqref="H4:S30">
    <cfRule type="cellIs" dxfId="1490" priority="20" stopIfTrue="1" operator="lessThan">
      <formula>0</formula>
    </cfRule>
  </conditionalFormatting>
  <conditionalFormatting sqref="H34:S37">
    <cfRule type="cellIs" dxfId="1489" priority="15" stopIfTrue="1" operator="lessThan">
      <formula>0</formula>
    </cfRule>
  </conditionalFormatting>
  <conditionalFormatting sqref="H92:S92 H95:S95">
    <cfRule type="cellIs" dxfId="1488" priority="51" stopIfTrue="1" operator="lessThan">
      <formula>0</formula>
    </cfRule>
  </conditionalFormatting>
  <conditionalFormatting sqref="H110:S110">
    <cfRule type="cellIs" dxfId="1487" priority="79" stopIfTrue="1" operator="lessThan">
      <formula>0</formula>
    </cfRule>
  </conditionalFormatting>
  <conditionalFormatting sqref="H123:S124">
    <cfRule type="cellIs" dxfId="1486" priority="30" stopIfTrue="1" operator="lessThan">
      <formula>0</formula>
    </cfRule>
  </conditionalFormatting>
  <conditionalFormatting sqref="H127:S128">
    <cfRule type="cellIs" dxfId="1485" priority="28" stopIfTrue="1" operator="lessThan">
      <formula>0</formula>
    </cfRule>
  </conditionalFormatting>
  <conditionalFormatting sqref="H220:S220">
    <cfRule type="cellIs" dxfId="1484" priority="80" operator="greaterThan">
      <formula>400</formula>
    </cfRule>
  </conditionalFormatting>
  <conditionalFormatting sqref="I75:I76">
    <cfRule type="cellIs" dxfId="1483" priority="6" stopIfTrue="1" operator="lessThan">
      <formula>0</formula>
    </cfRule>
    <cfRule type="cellIs" dxfId="1482" priority="8" stopIfTrue="1" operator="lessThan">
      <formula>0</formula>
    </cfRule>
  </conditionalFormatting>
  <conditionalFormatting sqref="I75:J76">
    <cfRule type="cellIs" dxfId="1481" priority="7" operator="lessThan">
      <formula>0</formula>
    </cfRule>
  </conditionalFormatting>
  <conditionalFormatting sqref="J75 J77:J79 J81 I82:J86">
    <cfRule type="cellIs" dxfId="1480" priority="91" stopIfTrue="1" operator="lessThan">
      <formula>0</formula>
    </cfRule>
  </conditionalFormatting>
  <conditionalFormatting sqref="J77:J79 J81 I82:J86 J75">
    <cfRule type="cellIs" dxfId="1479" priority="90" operator="lessThan">
      <formula>0</formula>
    </cfRule>
  </conditionalFormatting>
  <conditionalFormatting sqref="J77:J79 J81:J86">
    <cfRule type="cellIs" dxfId="1478" priority="88" operator="lessThan">
      <formula>0</formula>
    </cfRule>
    <cfRule type="cellIs" dxfId="1477" priority="89" stopIfTrue="1" operator="lessThan">
      <formula>0</formula>
    </cfRule>
  </conditionalFormatting>
  <conditionalFormatting sqref="J80">
    <cfRule type="cellIs" dxfId="1476" priority="10" stopIfTrue="1" operator="lessThan">
      <formula>0</formula>
    </cfRule>
  </conditionalFormatting>
  <conditionalFormatting sqref="J39:L51">
    <cfRule type="cellIs" dxfId="1475" priority="67" stopIfTrue="1" operator="lessThan">
      <formula>0</formula>
    </cfRule>
  </conditionalFormatting>
  <conditionalFormatting sqref="J74:L76">
    <cfRule type="cellIs" dxfId="1474" priority="25" stopIfTrue="1" operator="lessThan">
      <formula>0</formula>
    </cfRule>
  </conditionalFormatting>
  <conditionalFormatting sqref="J65:M66">
    <cfRule type="cellIs" dxfId="1473" priority="103" stopIfTrue="1" operator="lessThan">
      <formula>0</formula>
    </cfRule>
  </conditionalFormatting>
  <conditionalFormatting sqref="J67:M67">
    <cfRule type="cellIs" dxfId="1472" priority="54" stopIfTrue="1" operator="lessThan">
      <formula>0</formula>
    </cfRule>
  </conditionalFormatting>
  <conditionalFormatting sqref="J66:S73">
    <cfRule type="cellIs" dxfId="1471" priority="81" stopIfTrue="1" operator="lessThan">
      <formula>0</formula>
    </cfRule>
  </conditionalFormatting>
  <conditionalFormatting sqref="K76">
    <cfRule type="cellIs" dxfId="1470" priority="12" operator="lessThan">
      <formula>0</formula>
    </cfRule>
  </conditionalFormatting>
  <conditionalFormatting sqref="K77:K80 L77:L83 J85:S86 H77:I86">
    <cfRule type="cellIs" dxfId="1469" priority="112" stopIfTrue="1" operator="lessThan">
      <formula>0</formula>
    </cfRule>
  </conditionalFormatting>
  <conditionalFormatting sqref="K77:K80 L77:L83 J85:S86">
    <cfRule type="cellIs" dxfId="1468" priority="111" operator="lessThan">
      <formula>0</formula>
    </cfRule>
  </conditionalFormatting>
  <conditionalFormatting sqref="K78:K80 K82">
    <cfRule type="cellIs" dxfId="1467" priority="109" stopIfTrue="1" operator="lessThan">
      <formula>0</formula>
    </cfRule>
  </conditionalFormatting>
  <conditionalFormatting sqref="K78:K86">
    <cfRule type="cellIs" dxfId="1466" priority="76" stopIfTrue="1" operator="lessThan">
      <formula>0</formula>
    </cfRule>
  </conditionalFormatting>
  <conditionalFormatting sqref="K81">
    <cfRule type="cellIs" dxfId="1465" priority="60" operator="lessThan">
      <formula>0</formula>
    </cfRule>
    <cfRule type="cellIs" dxfId="1464" priority="61" stopIfTrue="1" operator="lessThan">
      <formula>0</formula>
    </cfRule>
    <cfRule type="cellIs" dxfId="1463" priority="62" operator="lessThan">
      <formula>0</formula>
    </cfRule>
  </conditionalFormatting>
  <conditionalFormatting sqref="K82 K78:K80">
    <cfRule type="cellIs" dxfId="1462" priority="108" operator="lessThan">
      <formula>0</formula>
    </cfRule>
  </conditionalFormatting>
  <conditionalFormatting sqref="K82">
    <cfRule type="cellIs" dxfId="1461" priority="106" operator="lessThan">
      <formula>0</formula>
    </cfRule>
    <cfRule type="cellIs" dxfId="1460" priority="107" stopIfTrue="1" operator="lessThan">
      <formula>0</formula>
    </cfRule>
  </conditionalFormatting>
  <conditionalFormatting sqref="K83:K86">
    <cfRule type="cellIs" dxfId="1459" priority="73" operator="lessThan">
      <formula>0</formula>
    </cfRule>
    <cfRule type="cellIs" dxfId="1458" priority="74" stopIfTrue="1" operator="lessThan">
      <formula>0</formula>
    </cfRule>
    <cfRule type="cellIs" dxfId="1457" priority="75" operator="lessThan">
      <formula>0</formula>
    </cfRule>
  </conditionalFormatting>
  <conditionalFormatting sqref="K77:R77">
    <cfRule type="cellIs" dxfId="1456" priority="55" operator="lessThan">
      <formula>0</formula>
    </cfRule>
  </conditionalFormatting>
  <conditionalFormatting sqref="L62:L64">
    <cfRule type="cellIs" dxfId="1455" priority="46" stopIfTrue="1" operator="lessThan">
      <formula>0</formula>
    </cfRule>
  </conditionalFormatting>
  <conditionalFormatting sqref="L78:L83">
    <cfRule type="cellIs" dxfId="1454" priority="86" stopIfTrue="1" operator="lessThan">
      <formula>0</formula>
    </cfRule>
    <cfRule type="cellIs" dxfId="1453" priority="104" operator="lessThan">
      <formula>0</formula>
    </cfRule>
    <cfRule type="cellIs" dxfId="1452" priority="105" stopIfTrue="1" operator="lessThan">
      <formula>0</formula>
    </cfRule>
  </conditionalFormatting>
  <conditionalFormatting sqref="L86">
    <cfRule type="cellIs" dxfId="1451" priority="1" operator="lessThan">
      <formula>0</formula>
    </cfRule>
    <cfRule type="cellIs" dxfId="1450" priority="2" stopIfTrue="1" operator="lessThan">
      <formula>0</formula>
    </cfRule>
    <cfRule type="cellIs" dxfId="1449" priority="3" operator="lessThan">
      <formula>0</formula>
    </cfRule>
    <cfRule type="cellIs" dxfId="1448" priority="4" stopIfTrue="1" operator="lessThan">
      <formula>0</formula>
    </cfRule>
  </conditionalFormatting>
  <conditionalFormatting sqref="L91:S91">
    <cfRule type="cellIs" dxfId="1447" priority="22" stopIfTrue="1" operator="lessThan">
      <formula>0</formula>
    </cfRule>
  </conditionalFormatting>
  <conditionalFormatting sqref="L94:S94">
    <cfRule type="cellIs" dxfId="1446" priority="13" stopIfTrue="1" operator="lessThan">
      <formula>0</formula>
    </cfRule>
  </conditionalFormatting>
  <conditionalFormatting sqref="M39:M60">
    <cfRule type="cellIs" dxfId="1445" priority="43" stopIfTrue="1" operator="lessThan">
      <formula>0</formula>
    </cfRule>
  </conditionalFormatting>
  <conditionalFormatting sqref="M81">
    <cfRule type="cellIs" dxfId="1444" priority="63" operator="lessThan">
      <formula>0</formula>
    </cfRule>
    <cfRule type="cellIs" dxfId="1443" priority="64" stopIfTrue="1" operator="lessThan">
      <formula>0</formula>
    </cfRule>
    <cfRule type="cellIs" dxfId="1442" priority="65" operator="lessThan">
      <formula>0</formula>
    </cfRule>
    <cfRule type="cellIs" dxfId="1441" priority="66" stopIfTrue="1" operator="lessThan">
      <formula>0</formula>
    </cfRule>
  </conditionalFormatting>
  <conditionalFormatting sqref="M83:M86">
    <cfRule type="cellIs" dxfId="1440" priority="77" operator="lessThan">
      <formula>0</formula>
    </cfRule>
    <cfRule type="cellIs" dxfId="1439" priority="78" stopIfTrue="1" operator="lessThan">
      <formula>0</formula>
    </cfRule>
  </conditionalFormatting>
  <conditionalFormatting sqref="M31:S31">
    <cfRule type="cellIs" dxfId="1438" priority="68" stopIfTrue="1" operator="lessThan">
      <formula>0</formula>
    </cfRule>
  </conditionalFormatting>
  <conditionalFormatting sqref="N66:N67">
    <cfRule type="cellIs" dxfId="1437" priority="97" operator="lessThan">
      <formula>0</formula>
    </cfRule>
  </conditionalFormatting>
  <conditionalFormatting sqref="N78">
    <cfRule type="cellIs" dxfId="1436" priority="82" operator="lessThan">
      <formula>0</formula>
    </cfRule>
    <cfRule type="cellIs" dxfId="1435" priority="83" stopIfTrue="1" operator="lessThan">
      <formula>0</formula>
    </cfRule>
  </conditionalFormatting>
  <conditionalFormatting sqref="N78:N86">
    <cfRule type="cellIs" dxfId="1434" priority="84" operator="lessThan">
      <formula>0</formula>
    </cfRule>
  </conditionalFormatting>
  <conditionalFormatting sqref="N79:N86">
    <cfRule type="cellIs" dxfId="1433" priority="99" stopIfTrue="1" operator="lessThan">
      <formula>0</formula>
    </cfRule>
    <cfRule type="cellIs" dxfId="1432" priority="100" operator="lessThan">
      <formula>0</formula>
    </cfRule>
    <cfRule type="cellIs" dxfId="1431" priority="101" stopIfTrue="1" operator="lessThan">
      <formula>0</formula>
    </cfRule>
  </conditionalFormatting>
  <conditionalFormatting sqref="N49:R50 N51:S60">
    <cfRule type="cellIs" dxfId="1430" priority="19" stopIfTrue="1" operator="lessThan">
      <formula>0</formula>
    </cfRule>
  </conditionalFormatting>
  <conditionalFormatting sqref="N77:R77">
    <cfRule type="cellIs" dxfId="1429" priority="87" operator="lessThan">
      <formula>0</formula>
    </cfRule>
  </conditionalFormatting>
  <conditionalFormatting sqref="N36:S37 N38:R47 N48:O48 Q48:R48 H61:S64">
    <cfRule type="cellIs" dxfId="1428" priority="47" stopIfTrue="1" operator="lessThan">
      <formula>0</formula>
    </cfRule>
  </conditionalFormatting>
  <conditionalFormatting sqref="N65:S66">
    <cfRule type="cellIs" dxfId="1427" priority="98" stopIfTrue="1" operator="lessThan">
      <formula>0</formula>
    </cfRule>
  </conditionalFormatting>
  <conditionalFormatting sqref="N66:S67">
    <cfRule type="cellIs" dxfId="1426" priority="44" stopIfTrue="1" operator="lessThan">
      <formula>0</formula>
    </cfRule>
  </conditionalFormatting>
  <conditionalFormatting sqref="N78:S78">
    <cfRule type="cellIs" dxfId="1425" priority="85" stopIfTrue="1" operator="lessThan">
      <formula>0</formula>
    </cfRule>
  </conditionalFormatting>
  <conditionalFormatting sqref="N85:S87 H85:L87 U4:W95 A25:A29 N74:S77 M74:M87 H77:L77">
    <cfRule type="cellIs" dxfId="1424" priority="50" stopIfTrue="1" operator="lessThan">
      <formula>0</formula>
    </cfRule>
  </conditionalFormatting>
  <conditionalFormatting sqref="N127:S127">
    <cfRule type="cellIs" dxfId="1423" priority="29" stopIfTrue="1" operator="lessThan">
      <formula>0</formula>
    </cfRule>
  </conditionalFormatting>
  <conditionalFormatting sqref="O79 Q79:Q86 O80:P80 R80:S80 O82:P82 R82:S82 I85:P86 R85:S86 I77:I84 H77:H86">
    <cfRule type="cellIs" dxfId="1422" priority="115" operator="lessThan">
      <formula>0</formula>
    </cfRule>
  </conditionalFormatting>
  <conditionalFormatting sqref="O79:O86">
    <cfRule type="cellIs" dxfId="1421" priority="71" operator="lessThan">
      <formula>0</formula>
    </cfRule>
  </conditionalFormatting>
  <conditionalFormatting sqref="O81">
    <cfRule type="cellIs" dxfId="1420" priority="58" operator="lessThan">
      <formula>0</formula>
    </cfRule>
    <cfRule type="cellIs" dxfId="1419" priority="59" stopIfTrue="1" operator="lessThan">
      <formula>0</formula>
    </cfRule>
  </conditionalFormatting>
  <conditionalFormatting sqref="O82:O86">
    <cfRule type="cellIs" dxfId="1418" priority="72" stopIfTrue="1" operator="lessThan">
      <formula>0</formula>
    </cfRule>
  </conditionalFormatting>
  <conditionalFormatting sqref="O83:O86">
    <cfRule type="cellIs" dxfId="1417" priority="69" operator="lessThan">
      <formula>0</formula>
    </cfRule>
    <cfRule type="cellIs" dxfId="1416" priority="70" stopIfTrue="1" operator="lessThan">
      <formula>0</formula>
    </cfRule>
  </conditionalFormatting>
  <conditionalFormatting sqref="O86">
    <cfRule type="cellIs" dxfId="1415" priority="39" operator="lessThan">
      <formula>0</formula>
    </cfRule>
    <cfRule type="cellIs" dxfId="1414" priority="40" stopIfTrue="1" operator="lessThan">
      <formula>0</formula>
    </cfRule>
    <cfRule type="cellIs" dxfId="1413" priority="41" operator="lessThan">
      <formula>0</formula>
    </cfRule>
    <cfRule type="cellIs" dxfId="1412" priority="42" stopIfTrue="1" operator="lessThan">
      <formula>0</formula>
    </cfRule>
  </conditionalFormatting>
  <conditionalFormatting sqref="O79:S80 P81:S86">
    <cfRule type="cellIs" dxfId="1411" priority="114" stopIfTrue="1" operator="lessThan">
      <formula>0</formula>
    </cfRule>
  </conditionalFormatting>
  <conditionalFormatting sqref="Q79:Q86 P80 P82">
    <cfRule type="cellIs" dxfId="1410" priority="113" operator="lessThan">
      <formula>0</formula>
    </cfRule>
  </conditionalFormatting>
  <conditionalFormatting sqref="Q86">
    <cfRule type="cellIs" dxfId="1409" priority="35" operator="lessThan">
      <formula>0</formula>
    </cfRule>
    <cfRule type="cellIs" dxfId="1408" priority="36" stopIfTrue="1" operator="lessThan">
      <formula>0</formula>
    </cfRule>
    <cfRule type="cellIs" dxfId="1407" priority="37" operator="lessThan">
      <formula>0</formula>
    </cfRule>
    <cfRule type="cellIs" dxfId="1406" priority="38" stopIfTrue="1" operator="lessThan">
      <formula>0</formula>
    </cfRule>
  </conditionalFormatting>
  <conditionalFormatting sqref="Q32:S32">
    <cfRule type="cellIs" dxfId="1405" priority="24" stopIfTrue="1" operator="lessThan">
      <formula>0</formula>
    </cfRule>
  </conditionalFormatting>
  <conditionalFormatting sqref="R80:S82">
    <cfRule type="cellIs" dxfId="1404" priority="23" operator="lessThan">
      <formula>0</formula>
    </cfRule>
  </conditionalFormatting>
  <conditionalFormatting sqref="S38:S50">
    <cfRule type="cellIs" dxfId="1403" priority="11" stopIfTrue="1" operator="lessThan">
      <formula>0</formula>
    </cfRule>
  </conditionalFormatting>
  <conditionalFormatting sqref="S86">
    <cfRule type="cellIs" dxfId="1402" priority="31" operator="lessThan">
      <formula>0</formula>
    </cfRule>
    <cfRule type="cellIs" dxfId="1401" priority="32" stopIfTrue="1" operator="lessThan">
      <formula>0</formula>
    </cfRule>
    <cfRule type="cellIs" dxfId="1400" priority="33" operator="lessThan">
      <formula>0</formula>
    </cfRule>
    <cfRule type="cellIs" dxfId="1399" priority="34" stopIfTrue="1" operator="lessThan">
      <formula>0</formula>
    </cfRule>
  </conditionalFormatting>
  <conditionalFormatting sqref="U123:W124">
    <cfRule type="cellIs" dxfId="1398" priority="26" stopIfTrue="1" operator="lessThan">
      <formula>0</formula>
    </cfRule>
  </conditionalFormatting>
  <conditionalFormatting sqref="U127:W128">
    <cfRule type="cellIs" dxfId="1397" priority="27" stopIfTrue="1" operator="lessThan">
      <formula>0</formula>
    </cfRule>
  </conditionalFormatting>
  <conditionalFormatting sqref="AJ20">
    <cfRule type="cellIs" dxfId="1396" priority="18" stopIfTrue="1" operator="lessThan">
      <formula>0</formula>
    </cfRule>
  </conditionalFormatting>
  <conditionalFormatting sqref="AJ22">
    <cfRule type="cellIs" dxfId="1395" priority="17" stopIfTrue="1" operator="lessThan">
      <formula>0</formula>
    </cfRule>
  </conditionalFormatting>
  <conditionalFormatting sqref="AJ24">
    <cfRule type="cellIs" dxfId="1394" priority="16" stopIfTrue="1" operator="lessThan">
      <formula>0</formula>
    </cfRule>
  </conditionalFormatting>
  <pageMargins left="0.196850393700787" right="0.196850393700787" top="0.27559055118110198" bottom="0.35433070866141703" header="0.15748031496063" footer="0.23622047244094499"/>
  <pageSetup paperSize="9" orientation="landscape" r:id="rId1"/>
  <headerFooter alignWithMargins="0">
    <oddHeader>&amp;R&amp;"Arial,Regular"&amp;08&amp;B&amp;KF00000SOMENTE USO INTERNO
&amp;B&amp;"Arial,Regular"&amp;07&amp;KF00000Yamaha Brasil
Última Alteração: 29/07/2023
Autor:ya043494
Usuários Permitidos: Yamaha
&amp;L&amp;"Times New Roman,Regular"&amp;01&amp;K000000 </oddHeader>
    <oddFooter xml:space="preserve">&amp;LF.CO.CP-012&amp;CREV.05&amp;R&amp;9
</oddFooter>
    <evenHeader>&amp;R&amp;"Arial,Regular"&amp;08&amp;B&amp;KF00000SOMENTE USO INTERNO
&amp;B&amp;"Arial,Regular"&amp;07&amp;KF00000Yamaha Brasil
Última Alteração: 29/07/2023
Autor:ya043494
Usuários Permitidos: Yamaha
&amp;L&amp;"Times New Roman,Regular"&amp;01&amp;K000000 </evenHeader>
    <firstHeader>&amp;R&amp;"Arial,Regular"&amp;08&amp;B&amp;KF00000SOMENTE USO INTERNO
&amp;B&amp;"Arial,Regular"&amp;07&amp;KF00000Yamaha Brasil
Última Alteração: 29/07/2023
Autor:ya043494
Usuários Permitidos: Yamaha
&amp;L&amp;"Times New Roman,Regular"&amp;01&amp;K000000 </firstHead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5707F-2013-43FD-A723-E6D67677BC28}">
  <sheetPr>
    <tabColor rgb="FFFF0000"/>
  </sheetPr>
  <dimension ref="A1:AP75"/>
  <sheetViews>
    <sheetView showGridLines="0" zoomScale="70" zoomScaleNormal="70" workbookViewId="0">
      <selection activeCell="D5" sqref="D5"/>
    </sheetView>
  </sheetViews>
  <sheetFormatPr defaultRowHeight="15"/>
  <cols>
    <col min="1" max="1" width="3.7109375" bestFit="1" customWidth="1"/>
    <col min="2" max="2" width="4.28515625" bestFit="1" customWidth="1"/>
    <col min="3" max="3" width="23.85546875" customWidth="1"/>
    <col min="4" max="34" width="5.7109375" style="15" customWidth="1"/>
    <col min="36" max="36" width="19.85546875" bestFit="1" customWidth="1"/>
    <col min="37" max="37" width="11.7109375" bestFit="1" customWidth="1"/>
    <col min="38" max="38" width="16.42578125" bestFit="1" customWidth="1"/>
    <col min="39" max="39" width="11.140625" customWidth="1"/>
    <col min="40" max="40" width="11.140625" bestFit="1" customWidth="1"/>
    <col min="41" max="41" width="10.5703125" bestFit="1" customWidth="1"/>
  </cols>
  <sheetData>
    <row r="1" spans="1:41" ht="15" customHeight="1">
      <c r="A1" s="287" t="s">
        <v>29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287"/>
      <c r="U1" s="287"/>
      <c r="V1" s="287"/>
      <c r="W1" s="287"/>
      <c r="X1" s="287"/>
      <c r="Y1" s="287"/>
      <c r="Z1" s="287"/>
      <c r="AA1" s="287"/>
      <c r="AB1" s="287"/>
      <c r="AC1" s="287"/>
      <c r="AD1" s="287"/>
      <c r="AE1" s="287"/>
      <c r="AF1" s="287"/>
      <c r="AG1" s="287"/>
      <c r="AH1" s="287"/>
      <c r="AI1" s="288"/>
    </row>
    <row r="2" spans="1:41" ht="15" customHeight="1" thickBot="1">
      <c r="A2" s="289"/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289"/>
      <c r="U2" s="289"/>
      <c r="V2" s="289"/>
      <c r="W2" s="289"/>
      <c r="X2" s="289"/>
      <c r="Y2" s="289"/>
      <c r="Z2" s="289"/>
      <c r="AA2" s="289"/>
      <c r="AB2" s="289"/>
      <c r="AC2" s="289"/>
      <c r="AD2" s="289"/>
      <c r="AE2" s="289"/>
      <c r="AF2" s="289"/>
      <c r="AG2" s="289"/>
      <c r="AH2" s="289"/>
      <c r="AI2" s="290"/>
    </row>
    <row r="3" spans="1:41" ht="23.25" customHeight="1">
      <c r="A3" s="40"/>
      <c r="B3" s="41"/>
      <c r="C3" s="42" t="s">
        <v>30</v>
      </c>
      <c r="D3" s="43" t="s">
        <v>31</v>
      </c>
      <c r="E3" s="43" t="s">
        <v>32</v>
      </c>
      <c r="F3" s="43" t="s">
        <v>33</v>
      </c>
      <c r="G3" s="43" t="s">
        <v>34</v>
      </c>
      <c r="H3" s="44" t="s">
        <v>35</v>
      </c>
      <c r="I3" s="45" t="s">
        <v>36</v>
      </c>
      <c r="J3" s="43" t="s">
        <v>37</v>
      </c>
      <c r="K3" s="43" t="s">
        <v>31</v>
      </c>
      <c r="L3" s="43" t="s">
        <v>32</v>
      </c>
      <c r="M3" s="43" t="s">
        <v>33</v>
      </c>
      <c r="N3" s="43" t="s">
        <v>34</v>
      </c>
      <c r="O3" s="44" t="s">
        <v>35</v>
      </c>
      <c r="P3" s="45" t="s">
        <v>36</v>
      </c>
      <c r="Q3" s="43" t="s">
        <v>37</v>
      </c>
      <c r="R3" s="43" t="s">
        <v>31</v>
      </c>
      <c r="S3" s="43" t="s">
        <v>32</v>
      </c>
      <c r="T3" s="43" t="s">
        <v>33</v>
      </c>
      <c r="U3" s="43" t="s">
        <v>34</v>
      </c>
      <c r="V3" s="44" t="s">
        <v>35</v>
      </c>
      <c r="W3" s="45" t="s">
        <v>36</v>
      </c>
      <c r="X3" s="43" t="s">
        <v>37</v>
      </c>
      <c r="Y3" s="43" t="s">
        <v>31</v>
      </c>
      <c r="Z3" s="43" t="s">
        <v>32</v>
      </c>
      <c r="AA3" s="43" t="s">
        <v>33</v>
      </c>
      <c r="AB3" s="43" t="s">
        <v>34</v>
      </c>
      <c r="AC3" s="44" t="s">
        <v>35</v>
      </c>
      <c r="AD3" s="45" t="s">
        <v>36</v>
      </c>
      <c r="AE3" s="43" t="s">
        <v>37</v>
      </c>
      <c r="AF3" s="43" t="s">
        <v>31</v>
      </c>
      <c r="AG3" s="43" t="s">
        <v>38</v>
      </c>
      <c r="AH3" s="46"/>
      <c r="AI3" s="291" t="s">
        <v>39</v>
      </c>
      <c r="AO3" s="15"/>
    </row>
    <row r="4" spans="1:41" ht="15" customHeight="1" thickBot="1">
      <c r="A4" s="47"/>
      <c r="B4" s="48"/>
      <c r="C4" s="49" t="s">
        <v>40</v>
      </c>
      <c r="D4" s="27">
        <v>1</v>
      </c>
      <c r="E4" s="27">
        <v>2</v>
      </c>
      <c r="F4" s="27">
        <v>3</v>
      </c>
      <c r="G4" s="27">
        <v>4</v>
      </c>
      <c r="H4" s="27">
        <v>5</v>
      </c>
      <c r="I4" s="27">
        <v>6</v>
      </c>
      <c r="J4" s="27">
        <v>7</v>
      </c>
      <c r="K4" s="27">
        <v>8</v>
      </c>
      <c r="L4" s="27">
        <v>9</v>
      </c>
      <c r="M4" s="27">
        <v>10</v>
      </c>
      <c r="N4" s="27">
        <v>11</v>
      </c>
      <c r="O4" s="27">
        <v>12</v>
      </c>
      <c r="P4" s="27">
        <v>13</v>
      </c>
      <c r="Q4" s="27">
        <v>14</v>
      </c>
      <c r="R4" s="27">
        <v>15</v>
      </c>
      <c r="S4" s="27">
        <v>16</v>
      </c>
      <c r="T4" s="27">
        <v>17</v>
      </c>
      <c r="U4" s="27">
        <v>18</v>
      </c>
      <c r="V4" s="27">
        <v>19</v>
      </c>
      <c r="W4" s="27">
        <v>20</v>
      </c>
      <c r="X4" s="27">
        <v>21</v>
      </c>
      <c r="Y4" s="27">
        <v>22</v>
      </c>
      <c r="Z4" s="27">
        <v>23</v>
      </c>
      <c r="AA4" s="27">
        <v>24</v>
      </c>
      <c r="AB4" s="27">
        <v>25</v>
      </c>
      <c r="AC4" s="27">
        <v>26</v>
      </c>
      <c r="AD4" s="27">
        <v>27</v>
      </c>
      <c r="AE4" s="27">
        <v>28</v>
      </c>
      <c r="AF4" s="27">
        <v>29</v>
      </c>
      <c r="AG4" s="27">
        <v>30</v>
      </c>
      <c r="AH4" s="29"/>
      <c r="AI4" s="292"/>
    </row>
    <row r="5" spans="1:41" ht="15" customHeight="1" thickBot="1">
      <c r="A5" s="285" t="s">
        <v>41</v>
      </c>
      <c r="B5" s="295" t="s">
        <v>42</v>
      </c>
      <c r="C5" s="34" t="s">
        <v>43</v>
      </c>
      <c r="D5" s="50">
        <f>$AM$11</f>
        <v>68</v>
      </c>
      <c r="E5" s="50">
        <f t="shared" ref="E5:G5" si="0">$AM$11</f>
        <v>68</v>
      </c>
      <c r="F5" s="50">
        <f t="shared" si="0"/>
        <v>68</v>
      </c>
      <c r="G5" s="50">
        <f t="shared" si="0"/>
        <v>68</v>
      </c>
      <c r="H5" s="50">
        <f>$AM$11</f>
        <v>68</v>
      </c>
      <c r="I5" s="38"/>
      <c r="J5" s="50">
        <f>$AM$11</f>
        <v>68</v>
      </c>
      <c r="K5" s="50">
        <f t="shared" ref="K5:M5" si="1">$AM$11</f>
        <v>68</v>
      </c>
      <c r="L5" s="50">
        <f t="shared" si="1"/>
        <v>68</v>
      </c>
      <c r="M5" s="50">
        <f t="shared" si="1"/>
        <v>68</v>
      </c>
      <c r="N5" s="50">
        <f>$AM$11</f>
        <v>68</v>
      </c>
      <c r="O5" s="50">
        <f>$AM$11</f>
        <v>68</v>
      </c>
      <c r="P5" s="38"/>
      <c r="Q5" s="50">
        <f>$AM$11</f>
        <v>68</v>
      </c>
      <c r="R5" s="50">
        <f t="shared" ref="R5:T5" si="2">$AM$11</f>
        <v>68</v>
      </c>
      <c r="S5" s="50">
        <f t="shared" si="2"/>
        <v>68</v>
      </c>
      <c r="T5" s="50">
        <f t="shared" si="2"/>
        <v>68</v>
      </c>
      <c r="U5" s="50">
        <f>$AM$11</f>
        <v>68</v>
      </c>
      <c r="V5" s="50">
        <f>$AM$11</f>
        <v>68</v>
      </c>
      <c r="W5" s="38"/>
      <c r="X5" s="50">
        <f>$AM$11</f>
        <v>68</v>
      </c>
      <c r="Y5" s="50">
        <f t="shared" ref="Y5:AA5" si="3">$AM$11</f>
        <v>68</v>
      </c>
      <c r="Z5" s="50">
        <f t="shared" si="3"/>
        <v>68</v>
      </c>
      <c r="AA5" s="50">
        <f t="shared" si="3"/>
        <v>68</v>
      </c>
      <c r="AB5" s="50">
        <f>$AM$11</f>
        <v>68</v>
      </c>
      <c r="AC5" s="50">
        <f>$AM$11</f>
        <v>68</v>
      </c>
      <c r="AD5" s="38"/>
      <c r="AE5" s="50">
        <f t="shared" ref="AE5" si="4">$AM$11</f>
        <v>68</v>
      </c>
      <c r="AF5" s="50">
        <f>$AM$11</f>
        <v>68</v>
      </c>
      <c r="AG5" s="50">
        <f>$AM$11</f>
        <v>68</v>
      </c>
      <c r="AH5" s="39"/>
      <c r="AI5" s="32">
        <f>SUM(D5:AG5)</f>
        <v>1768</v>
      </c>
      <c r="AL5" s="275" t="s">
        <v>44</v>
      </c>
      <c r="AM5" s="276"/>
      <c r="AN5" s="277"/>
    </row>
    <row r="6" spans="1:41" ht="15" customHeight="1" thickBot="1">
      <c r="A6" s="285"/>
      <c r="B6" s="296"/>
      <c r="C6" s="35" t="s">
        <v>45</v>
      </c>
      <c r="D6" s="33">
        <v>0</v>
      </c>
      <c r="E6" s="10">
        <v>0</v>
      </c>
      <c r="F6" s="10">
        <v>90</v>
      </c>
      <c r="G6" s="10">
        <v>222</v>
      </c>
      <c r="H6" s="10">
        <v>0</v>
      </c>
      <c r="I6" s="10"/>
      <c r="J6" s="10">
        <v>0</v>
      </c>
      <c r="K6" s="10">
        <v>70</v>
      </c>
      <c r="L6" s="10">
        <v>76</v>
      </c>
      <c r="M6" s="10"/>
      <c r="N6" s="10">
        <v>0</v>
      </c>
      <c r="O6" s="10">
        <v>0</v>
      </c>
      <c r="P6" s="10"/>
      <c r="Q6" s="10">
        <v>0</v>
      </c>
      <c r="R6" s="10">
        <v>200</v>
      </c>
      <c r="S6" s="10">
        <v>0</v>
      </c>
      <c r="T6" s="10">
        <v>0</v>
      </c>
      <c r="U6" s="10">
        <v>103</v>
      </c>
      <c r="V6" s="10">
        <v>150</v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28"/>
      <c r="AI6" s="30">
        <f>SUM(D6:AG6)</f>
        <v>911</v>
      </c>
      <c r="AL6" s="51" t="s">
        <v>46</v>
      </c>
      <c r="AM6" s="52" t="s">
        <v>47</v>
      </c>
      <c r="AN6" s="52" t="s">
        <v>48</v>
      </c>
    </row>
    <row r="7" spans="1:41" ht="15" customHeight="1" thickBot="1">
      <c r="A7" s="285"/>
      <c r="B7" s="297"/>
      <c r="C7" s="36" t="s">
        <v>49</v>
      </c>
      <c r="D7" s="37">
        <f>D5-D6</f>
        <v>68</v>
      </c>
      <c r="E7" s="27">
        <f>D7 + (E5-E6)</f>
        <v>136</v>
      </c>
      <c r="F7" s="27">
        <f t="shared" ref="F7:H7" si="5">E7 + (F5-F6)</f>
        <v>114</v>
      </c>
      <c r="G7" s="27">
        <f t="shared" si="5"/>
        <v>-40</v>
      </c>
      <c r="H7" s="27">
        <f t="shared" si="5"/>
        <v>28</v>
      </c>
      <c r="I7" s="27"/>
      <c r="J7" s="27">
        <f>H7 + (J5-J6)</f>
        <v>96</v>
      </c>
      <c r="K7" s="27">
        <f t="shared" ref="K7:O7" si="6">J7 + (K5-K6)</f>
        <v>94</v>
      </c>
      <c r="L7" s="27">
        <f t="shared" si="6"/>
        <v>86</v>
      </c>
      <c r="M7" s="27">
        <f t="shared" si="6"/>
        <v>154</v>
      </c>
      <c r="N7" s="27">
        <f t="shared" si="6"/>
        <v>222</v>
      </c>
      <c r="O7" s="27">
        <f t="shared" si="6"/>
        <v>290</v>
      </c>
      <c r="P7" s="27"/>
      <c r="Q7" s="27">
        <f>O7 + (Q5-Q6)</f>
        <v>358</v>
      </c>
      <c r="R7" s="27">
        <f t="shared" ref="R7:V7" si="7">Q7 + (R5-R6)</f>
        <v>226</v>
      </c>
      <c r="S7" s="27">
        <f t="shared" si="7"/>
        <v>294</v>
      </c>
      <c r="T7" s="27">
        <f t="shared" si="7"/>
        <v>362</v>
      </c>
      <c r="U7" s="27">
        <f t="shared" si="7"/>
        <v>327</v>
      </c>
      <c r="V7" s="27">
        <f t="shared" si="7"/>
        <v>245</v>
      </c>
      <c r="W7" s="27"/>
      <c r="X7" s="27">
        <f>V7 + (X5-X6)</f>
        <v>313</v>
      </c>
      <c r="Y7" s="27">
        <f>X7 + (Y5-Y6)</f>
        <v>381</v>
      </c>
      <c r="Z7" s="27">
        <f>Y7 + (Z5-Z6)</f>
        <v>449</v>
      </c>
      <c r="AA7" s="27">
        <f>Z7 + (AA5-AA6)</f>
        <v>517</v>
      </c>
      <c r="AB7" s="27">
        <f>AA7 + (AB5-AB6)</f>
        <v>585</v>
      </c>
      <c r="AC7" s="27">
        <f>AB7 + (AC5-AC6)</f>
        <v>653</v>
      </c>
      <c r="AD7" s="27"/>
      <c r="AE7" s="27">
        <f>AC7 + (AE5-AE6)</f>
        <v>721</v>
      </c>
      <c r="AF7" s="27">
        <f>AE7 + (AF5-AF6)</f>
        <v>789</v>
      </c>
      <c r="AG7" s="27">
        <f>AF7 + (AG5-AG6)</f>
        <v>857</v>
      </c>
      <c r="AH7" s="29"/>
      <c r="AI7" s="31">
        <f>AG7</f>
        <v>857</v>
      </c>
      <c r="AL7" s="53" t="s">
        <v>50</v>
      </c>
      <c r="AM7" s="54">
        <v>4195</v>
      </c>
      <c r="AN7" s="54" t="s">
        <v>48</v>
      </c>
    </row>
    <row r="8" spans="1:41" ht="15.75" customHeight="1">
      <c r="A8" s="285"/>
      <c r="B8" s="298" t="s">
        <v>51</v>
      </c>
      <c r="C8" s="34" t="s">
        <v>43</v>
      </c>
      <c r="D8" s="50">
        <f>$AM$12</f>
        <v>51</v>
      </c>
      <c r="E8" s="50">
        <f t="shared" ref="E8:H8" si="8">$AM$12</f>
        <v>51</v>
      </c>
      <c r="F8" s="50">
        <f t="shared" si="8"/>
        <v>51</v>
      </c>
      <c r="G8" s="50">
        <f t="shared" si="8"/>
        <v>51</v>
      </c>
      <c r="H8" s="50">
        <f t="shared" si="8"/>
        <v>51</v>
      </c>
      <c r="I8" s="38"/>
      <c r="J8" s="50">
        <f>$AM$12</f>
        <v>51</v>
      </c>
      <c r="K8" s="50">
        <f t="shared" ref="K8:N8" si="9">$AM$12</f>
        <v>51</v>
      </c>
      <c r="L8" s="50">
        <f t="shared" si="9"/>
        <v>51</v>
      </c>
      <c r="M8" s="50">
        <f t="shared" si="9"/>
        <v>51</v>
      </c>
      <c r="N8" s="50">
        <f t="shared" si="9"/>
        <v>51</v>
      </c>
      <c r="O8" s="50">
        <f>$AM$12</f>
        <v>51</v>
      </c>
      <c r="P8" s="38"/>
      <c r="Q8" s="50">
        <f>$AM$12</f>
        <v>51</v>
      </c>
      <c r="R8" s="50">
        <f t="shared" ref="R8:U8" si="10">$AM$12</f>
        <v>51</v>
      </c>
      <c r="S8" s="50">
        <f t="shared" si="10"/>
        <v>51</v>
      </c>
      <c r="T8" s="50">
        <f t="shared" si="10"/>
        <v>51</v>
      </c>
      <c r="U8" s="50">
        <f t="shared" si="10"/>
        <v>51</v>
      </c>
      <c r="V8" s="50">
        <f>$AM$12</f>
        <v>51</v>
      </c>
      <c r="W8" s="38"/>
      <c r="X8" s="50">
        <f>$AM$12</f>
        <v>51</v>
      </c>
      <c r="Y8" s="50">
        <f t="shared" ref="Y8:AB8" si="11">$AM$12</f>
        <v>51</v>
      </c>
      <c r="Z8" s="50">
        <f t="shared" si="11"/>
        <v>51</v>
      </c>
      <c r="AA8" s="50">
        <f t="shared" si="11"/>
        <v>51</v>
      </c>
      <c r="AB8" s="50">
        <f t="shared" si="11"/>
        <v>51</v>
      </c>
      <c r="AC8" s="50">
        <f>$AM$12</f>
        <v>51</v>
      </c>
      <c r="AD8" s="38"/>
      <c r="AE8" s="50">
        <f t="shared" ref="AE8:AF8" si="12">$AM$12</f>
        <v>51</v>
      </c>
      <c r="AF8" s="50">
        <f t="shared" si="12"/>
        <v>51</v>
      </c>
      <c r="AG8" s="50">
        <f>$AM$12</f>
        <v>51</v>
      </c>
      <c r="AH8" s="39"/>
      <c r="AI8" s="32">
        <f>SUM(D8:AG8)</f>
        <v>1326</v>
      </c>
      <c r="AL8" s="55" t="s">
        <v>52</v>
      </c>
      <c r="AM8" s="25">
        <v>26</v>
      </c>
      <c r="AN8" s="56">
        <v>26</v>
      </c>
    </row>
    <row r="9" spans="1:41" ht="15.75" customHeight="1">
      <c r="A9" s="285"/>
      <c r="B9" s="299"/>
      <c r="C9" s="35" t="s">
        <v>45</v>
      </c>
      <c r="D9" s="33">
        <v>0</v>
      </c>
      <c r="E9" s="10">
        <v>104</v>
      </c>
      <c r="F9" s="10">
        <v>0</v>
      </c>
      <c r="G9" s="10">
        <v>31</v>
      </c>
      <c r="H9" s="10">
        <v>0</v>
      </c>
      <c r="I9" s="10"/>
      <c r="J9" s="10">
        <v>225</v>
      </c>
      <c r="K9" s="10">
        <v>0</v>
      </c>
      <c r="L9" s="10">
        <v>230</v>
      </c>
      <c r="M9" s="10">
        <v>71</v>
      </c>
      <c r="N9" s="10">
        <v>0</v>
      </c>
      <c r="O9" s="10">
        <v>0</v>
      </c>
      <c r="P9" s="10"/>
      <c r="Q9" s="10">
        <v>115</v>
      </c>
      <c r="R9" s="10">
        <v>174</v>
      </c>
      <c r="S9" s="10">
        <v>0</v>
      </c>
      <c r="T9" s="10">
        <v>21</v>
      </c>
      <c r="U9" s="10">
        <v>200</v>
      </c>
      <c r="V9" s="10">
        <v>200</v>
      </c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28"/>
      <c r="AI9" s="30">
        <f>SUM(D9:AG9)</f>
        <v>1371</v>
      </c>
      <c r="AL9" s="57" t="s">
        <v>53</v>
      </c>
      <c r="AM9" s="26">
        <f>AM7/AM8</f>
        <v>161.34615384615384</v>
      </c>
      <c r="AN9" s="58" t="e">
        <f>AN7/AN8</f>
        <v>#VALUE!</v>
      </c>
    </row>
    <row r="10" spans="1:41" ht="15" customHeight="1" thickBot="1">
      <c r="A10" s="285"/>
      <c r="B10" s="300"/>
      <c r="C10" s="36" t="s">
        <v>49</v>
      </c>
      <c r="D10" s="37">
        <f>D8-D9</f>
        <v>51</v>
      </c>
      <c r="E10" s="27">
        <f>D10 + (E8-E9)</f>
        <v>-2</v>
      </c>
      <c r="F10" s="27">
        <f t="shared" ref="F10:H10" si="13">E10 + (F8-F9)</f>
        <v>49</v>
      </c>
      <c r="G10" s="27">
        <f t="shared" si="13"/>
        <v>69</v>
      </c>
      <c r="H10" s="27">
        <f t="shared" si="13"/>
        <v>120</v>
      </c>
      <c r="I10" s="27"/>
      <c r="J10" s="27">
        <f>H10 + (J8-J9)</f>
        <v>-54</v>
      </c>
      <c r="K10" s="27">
        <f t="shared" ref="K10:O10" si="14">J10 + (K8-K9)</f>
        <v>-3</v>
      </c>
      <c r="L10" s="27">
        <f t="shared" si="14"/>
        <v>-182</v>
      </c>
      <c r="M10" s="27">
        <f t="shared" si="14"/>
        <v>-202</v>
      </c>
      <c r="N10" s="27">
        <f t="shared" si="14"/>
        <v>-151</v>
      </c>
      <c r="O10" s="27">
        <f t="shared" si="14"/>
        <v>-100</v>
      </c>
      <c r="P10" s="27"/>
      <c r="Q10" s="27">
        <f>O10 + (Q8-Q9)</f>
        <v>-164</v>
      </c>
      <c r="R10" s="27">
        <f t="shared" ref="R10:V10" si="15">Q10 + (R8-R9)</f>
        <v>-287</v>
      </c>
      <c r="S10" s="27">
        <f t="shared" si="15"/>
        <v>-236</v>
      </c>
      <c r="T10" s="27">
        <f t="shared" si="15"/>
        <v>-206</v>
      </c>
      <c r="U10" s="27">
        <f t="shared" si="15"/>
        <v>-355</v>
      </c>
      <c r="V10" s="27">
        <f t="shared" si="15"/>
        <v>-504</v>
      </c>
      <c r="W10" s="27"/>
      <c r="X10" s="27">
        <f>V10 + (X8-X9)</f>
        <v>-453</v>
      </c>
      <c r="Y10" s="27">
        <f t="shared" ref="Y10:AC10" si="16">X10 + (Y8-Y9)</f>
        <v>-402</v>
      </c>
      <c r="Z10" s="27">
        <f t="shared" si="16"/>
        <v>-351</v>
      </c>
      <c r="AA10" s="82">
        <f>Z10 + (AA8-AA9)</f>
        <v>-300</v>
      </c>
      <c r="AB10" s="27">
        <f t="shared" si="16"/>
        <v>-249</v>
      </c>
      <c r="AC10" s="27">
        <f t="shared" si="16"/>
        <v>-198</v>
      </c>
      <c r="AD10" s="27"/>
      <c r="AE10" s="27">
        <f>AC10 + (AE8-AE9)</f>
        <v>-147</v>
      </c>
      <c r="AF10" s="27">
        <f t="shared" ref="AF10" si="17">AE10 + (AF8-AF9)</f>
        <v>-96</v>
      </c>
      <c r="AG10" s="27">
        <f>AF10 + (AG8-AG9)</f>
        <v>-45</v>
      </c>
      <c r="AH10" s="29"/>
      <c r="AI10" s="31">
        <f>AG10</f>
        <v>-45</v>
      </c>
      <c r="AL10" s="57" t="s">
        <v>54</v>
      </c>
      <c r="AM10" s="26">
        <f>AM9/3</f>
        <v>53.782051282051277</v>
      </c>
      <c r="AN10" s="58" t="e">
        <f>AN9/3</f>
        <v>#VALUE!</v>
      </c>
    </row>
    <row r="11" spans="1:41" ht="15" customHeight="1">
      <c r="A11" s="285"/>
      <c r="B11" s="301" t="s">
        <v>55</v>
      </c>
      <c r="C11" s="34" t="s">
        <v>43</v>
      </c>
      <c r="D11" s="50">
        <f>$AM$13</f>
        <v>42</v>
      </c>
      <c r="E11" s="50">
        <f t="shared" ref="E11:H11" si="18">$AM$13</f>
        <v>42</v>
      </c>
      <c r="F11" s="50">
        <f t="shared" si="18"/>
        <v>42</v>
      </c>
      <c r="G11" s="50">
        <f t="shared" si="18"/>
        <v>42</v>
      </c>
      <c r="H11" s="50">
        <f t="shared" si="18"/>
        <v>42</v>
      </c>
      <c r="I11" s="38"/>
      <c r="J11" s="50">
        <f>$AM$13</f>
        <v>42</v>
      </c>
      <c r="K11" s="50">
        <f t="shared" ref="K11:N11" si="19">$AM$13</f>
        <v>42</v>
      </c>
      <c r="L11" s="50">
        <f t="shared" si="19"/>
        <v>42</v>
      </c>
      <c r="M11" s="50">
        <f t="shared" si="19"/>
        <v>42</v>
      </c>
      <c r="N11" s="50">
        <f t="shared" si="19"/>
        <v>42</v>
      </c>
      <c r="O11" s="50">
        <f>$AM$13</f>
        <v>42</v>
      </c>
      <c r="P11" s="38"/>
      <c r="Q11" s="50">
        <f>$AM$13</f>
        <v>42</v>
      </c>
      <c r="R11" s="50">
        <f t="shared" ref="R11:U11" si="20">$AM$13</f>
        <v>42</v>
      </c>
      <c r="S11" s="50">
        <f t="shared" si="20"/>
        <v>42</v>
      </c>
      <c r="T11" s="50">
        <f t="shared" si="20"/>
        <v>42</v>
      </c>
      <c r="U11" s="50">
        <f t="shared" si="20"/>
        <v>42</v>
      </c>
      <c r="V11" s="50">
        <f>$AM$13</f>
        <v>42</v>
      </c>
      <c r="W11" s="38"/>
      <c r="X11" s="50">
        <f>$AM$13</f>
        <v>42</v>
      </c>
      <c r="Y11" s="50">
        <f t="shared" ref="Y11:AB11" si="21">$AM$13</f>
        <v>42</v>
      </c>
      <c r="Z11" s="50">
        <f t="shared" si="21"/>
        <v>42</v>
      </c>
      <c r="AA11" s="50">
        <f t="shared" si="21"/>
        <v>42</v>
      </c>
      <c r="AB11" s="50">
        <f t="shared" si="21"/>
        <v>42</v>
      </c>
      <c r="AC11" s="50">
        <f>$AM$13</f>
        <v>42</v>
      </c>
      <c r="AD11" s="38"/>
      <c r="AE11" s="50">
        <f t="shared" ref="AE11:AF11" si="22">$AM$13</f>
        <v>42</v>
      </c>
      <c r="AF11" s="50">
        <f t="shared" si="22"/>
        <v>42</v>
      </c>
      <c r="AG11" s="50">
        <f>$AM$13</f>
        <v>42</v>
      </c>
      <c r="AH11" s="39"/>
      <c r="AI11" s="32">
        <f>SUM(D11:AG11)</f>
        <v>1092</v>
      </c>
      <c r="AL11" s="59" t="s">
        <v>42</v>
      </c>
      <c r="AM11" s="60">
        <f>ROUNDUP((AM9*0.42),0)</f>
        <v>68</v>
      </c>
      <c r="AN11" s="61" t="e">
        <f>ROUNDUP((AN9*0.42),0)</f>
        <v>#VALUE!</v>
      </c>
    </row>
    <row r="12" spans="1:41" ht="15" customHeight="1">
      <c r="A12" s="285"/>
      <c r="B12" s="302"/>
      <c r="C12" s="35" t="s">
        <v>45</v>
      </c>
      <c r="D12" s="33">
        <v>0</v>
      </c>
      <c r="E12" s="10">
        <v>0</v>
      </c>
      <c r="F12" s="10">
        <v>105</v>
      </c>
      <c r="G12" s="10">
        <v>90</v>
      </c>
      <c r="H12" s="10">
        <v>0</v>
      </c>
      <c r="I12" s="10"/>
      <c r="J12" s="10">
        <v>0</v>
      </c>
      <c r="K12" s="10">
        <v>170</v>
      </c>
      <c r="L12" s="10">
        <v>0</v>
      </c>
      <c r="M12" s="10">
        <v>15</v>
      </c>
      <c r="N12" s="10">
        <v>195</v>
      </c>
      <c r="O12" s="10">
        <v>0</v>
      </c>
      <c r="P12" s="10"/>
      <c r="Q12" s="10">
        <v>0</v>
      </c>
      <c r="R12" s="10">
        <v>170</v>
      </c>
      <c r="S12" s="10">
        <v>0</v>
      </c>
      <c r="T12" s="10">
        <v>59</v>
      </c>
      <c r="U12" s="10">
        <v>180</v>
      </c>
      <c r="V12" s="10">
        <v>180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28"/>
      <c r="AI12" s="30">
        <f>SUM(D12:AG12)</f>
        <v>1164</v>
      </c>
      <c r="AL12" s="62" t="s">
        <v>51</v>
      </c>
      <c r="AM12" s="63">
        <f>ROUNDUP((AM9*0.31),0)</f>
        <v>51</v>
      </c>
      <c r="AN12" s="64" t="e">
        <f>ROUNDUP((AN9*0.31),0)</f>
        <v>#VALUE!</v>
      </c>
    </row>
    <row r="13" spans="1:41" ht="15" customHeight="1" thickBot="1">
      <c r="A13" s="285"/>
      <c r="B13" s="303"/>
      <c r="C13" s="65" t="s">
        <v>49</v>
      </c>
      <c r="D13" s="84">
        <f>D11-D12</f>
        <v>42</v>
      </c>
      <c r="E13" s="85">
        <f>D13 + (E11-E12)</f>
        <v>84</v>
      </c>
      <c r="F13" s="85">
        <f t="shared" ref="F13:H13" si="23">E13 + (F11-F12)</f>
        <v>21</v>
      </c>
      <c r="G13" s="85">
        <f t="shared" si="23"/>
        <v>-27</v>
      </c>
      <c r="H13" s="85">
        <f t="shared" si="23"/>
        <v>15</v>
      </c>
      <c r="I13" s="85"/>
      <c r="J13" s="85">
        <f>H13 + (J11-J12)</f>
        <v>57</v>
      </c>
      <c r="K13" s="85">
        <f t="shared" ref="K13:O13" si="24">J13 + (K11-K12)</f>
        <v>-71</v>
      </c>
      <c r="L13" s="85">
        <f t="shared" si="24"/>
        <v>-29</v>
      </c>
      <c r="M13" s="85">
        <f t="shared" si="24"/>
        <v>-2</v>
      </c>
      <c r="N13" s="85">
        <f t="shared" si="24"/>
        <v>-155</v>
      </c>
      <c r="O13" s="85">
        <f t="shared" si="24"/>
        <v>-113</v>
      </c>
      <c r="P13" s="85"/>
      <c r="Q13" s="85">
        <f>O13 + (Q11-Q12)</f>
        <v>-71</v>
      </c>
      <c r="R13" s="85">
        <f t="shared" ref="R13:V13" si="25">Q13 + (R11-R12)</f>
        <v>-199</v>
      </c>
      <c r="S13" s="85">
        <f t="shared" si="25"/>
        <v>-157</v>
      </c>
      <c r="T13" s="85">
        <f t="shared" si="25"/>
        <v>-174</v>
      </c>
      <c r="U13" s="85">
        <f t="shared" si="25"/>
        <v>-312</v>
      </c>
      <c r="V13" s="85">
        <f t="shared" si="25"/>
        <v>-450</v>
      </c>
      <c r="W13" s="85"/>
      <c r="X13" s="85">
        <f>V13 + (X11-X12)</f>
        <v>-408</v>
      </c>
      <c r="Y13" s="85">
        <f t="shared" ref="Y13:AC13" si="26">X13 + (Y11-Y12)</f>
        <v>-366</v>
      </c>
      <c r="Z13" s="85">
        <f t="shared" si="26"/>
        <v>-324</v>
      </c>
      <c r="AA13" s="85">
        <f t="shared" si="26"/>
        <v>-282</v>
      </c>
      <c r="AB13" s="85">
        <f t="shared" si="26"/>
        <v>-240</v>
      </c>
      <c r="AC13" s="85">
        <f t="shared" si="26"/>
        <v>-198</v>
      </c>
      <c r="AD13" s="85"/>
      <c r="AE13" s="85">
        <f>AC13 + (AE11-AE12)</f>
        <v>-156</v>
      </c>
      <c r="AF13" s="85">
        <f t="shared" ref="AF13" si="27">AE13 + (AF11-AF12)</f>
        <v>-114</v>
      </c>
      <c r="AG13" s="85">
        <f>AF13 + (AG11-AG12)</f>
        <v>-72</v>
      </c>
      <c r="AH13" s="86"/>
      <c r="AI13" s="87">
        <f>AG13</f>
        <v>-72</v>
      </c>
      <c r="AL13" s="66" t="s">
        <v>55</v>
      </c>
      <c r="AM13" s="67">
        <f>ROUNDUP((AM9*0.26),0)</f>
        <v>42</v>
      </c>
      <c r="AN13" s="68" t="e">
        <f>ROUNDUP((AN9*0.26),0)</f>
        <v>#VALUE!</v>
      </c>
    </row>
    <row r="14" spans="1:41" ht="15" customHeight="1">
      <c r="A14" s="293"/>
      <c r="B14" s="304" t="s">
        <v>56</v>
      </c>
      <c r="C14" s="136" t="s">
        <v>63</v>
      </c>
      <c r="D14" s="127">
        <f>SUM(D5,D8,D11)</f>
        <v>161</v>
      </c>
      <c r="E14" s="127">
        <f t="shared" ref="E14:V14" si="28">SUM(E5,E8,E11)</f>
        <v>161</v>
      </c>
      <c r="F14" s="127">
        <f t="shared" si="28"/>
        <v>161</v>
      </c>
      <c r="G14" s="127">
        <f t="shared" si="28"/>
        <v>161</v>
      </c>
      <c r="H14" s="127">
        <f t="shared" si="28"/>
        <v>161</v>
      </c>
      <c r="I14" s="127"/>
      <c r="J14" s="127">
        <f t="shared" si="28"/>
        <v>161</v>
      </c>
      <c r="K14" s="127">
        <f t="shared" si="28"/>
        <v>161</v>
      </c>
      <c r="L14" s="127">
        <f t="shared" si="28"/>
        <v>161</v>
      </c>
      <c r="M14" s="127">
        <f t="shared" si="28"/>
        <v>161</v>
      </c>
      <c r="N14" s="127">
        <f t="shared" si="28"/>
        <v>161</v>
      </c>
      <c r="O14" s="127">
        <f t="shared" si="28"/>
        <v>161</v>
      </c>
      <c r="P14" s="127"/>
      <c r="Q14" s="127">
        <f t="shared" si="28"/>
        <v>161</v>
      </c>
      <c r="R14" s="127">
        <f t="shared" si="28"/>
        <v>161</v>
      </c>
      <c r="S14" s="127">
        <f t="shared" si="28"/>
        <v>161</v>
      </c>
      <c r="T14" s="127">
        <f t="shared" si="28"/>
        <v>161</v>
      </c>
      <c r="U14" s="127">
        <f t="shared" si="28"/>
        <v>161</v>
      </c>
      <c r="V14" s="127">
        <f t="shared" si="28"/>
        <v>161</v>
      </c>
      <c r="W14" s="127"/>
      <c r="X14" s="127">
        <f t="shared" ref="X14:AC14" si="29">SUM(X5,X8,X11)</f>
        <v>161</v>
      </c>
      <c r="Y14" s="127">
        <f t="shared" si="29"/>
        <v>161</v>
      </c>
      <c r="Z14" s="127">
        <f t="shared" si="29"/>
        <v>161</v>
      </c>
      <c r="AA14" s="127">
        <f t="shared" si="29"/>
        <v>161</v>
      </c>
      <c r="AB14" s="127">
        <f t="shared" si="29"/>
        <v>161</v>
      </c>
      <c r="AC14" s="127">
        <f t="shared" si="29"/>
        <v>161</v>
      </c>
      <c r="AD14" s="127"/>
      <c r="AE14" s="127">
        <f>SUM(AE5,AE8,AE11)</f>
        <v>161</v>
      </c>
      <c r="AF14" s="127">
        <f>SUM(AF5,AF8,AF11)</f>
        <v>161</v>
      </c>
      <c r="AG14" s="127">
        <f>SUM(AG5,AG8,AG11)</f>
        <v>161</v>
      </c>
      <c r="AH14" s="128"/>
      <c r="AI14" s="129">
        <f>SUM(D14:AG14)</f>
        <v>4186</v>
      </c>
    </row>
    <row r="15" spans="1:41" ht="15" customHeight="1" thickBot="1">
      <c r="A15" s="293"/>
      <c r="B15" s="305"/>
      <c r="C15" s="137" t="s">
        <v>64</v>
      </c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3"/>
      <c r="AI15" s="130"/>
    </row>
    <row r="16" spans="1:41" ht="15" customHeight="1" thickBot="1">
      <c r="A16" s="293"/>
      <c r="B16" s="305"/>
      <c r="C16" s="138" t="s">
        <v>45</v>
      </c>
      <c r="D16" s="124">
        <f>SUM(D6,D9,D12)</f>
        <v>0</v>
      </c>
      <c r="E16" s="124">
        <f t="shared" ref="E16:H16" si="30">SUM(E6,E9,E12)</f>
        <v>104</v>
      </c>
      <c r="F16" s="124">
        <f t="shared" si="30"/>
        <v>195</v>
      </c>
      <c r="G16" s="124">
        <f t="shared" si="30"/>
        <v>343</v>
      </c>
      <c r="H16" s="124">
        <f t="shared" si="30"/>
        <v>0</v>
      </c>
      <c r="I16" s="125"/>
      <c r="J16" s="124">
        <f>SUM(J6,J9,J12)</f>
        <v>225</v>
      </c>
      <c r="K16" s="124">
        <f>SUM(K6,K9,K12)</f>
        <v>240</v>
      </c>
      <c r="L16" s="124">
        <f t="shared" ref="L16:O16" si="31">SUM(L6,L9,L12)</f>
        <v>306</v>
      </c>
      <c r="M16" s="124">
        <f t="shared" si="31"/>
        <v>86</v>
      </c>
      <c r="N16" s="124">
        <f t="shared" si="31"/>
        <v>195</v>
      </c>
      <c r="O16" s="124">
        <f t="shared" si="31"/>
        <v>0</v>
      </c>
      <c r="P16" s="125"/>
      <c r="Q16" s="124">
        <f t="shared" ref="Q16:V16" si="32">SUM(Q6,Q9,Q12)</f>
        <v>115</v>
      </c>
      <c r="R16" s="124">
        <f t="shared" si="32"/>
        <v>544</v>
      </c>
      <c r="S16" s="124">
        <f t="shared" si="32"/>
        <v>0</v>
      </c>
      <c r="T16" s="124">
        <f t="shared" si="32"/>
        <v>80</v>
      </c>
      <c r="U16" s="124">
        <f t="shared" si="32"/>
        <v>483</v>
      </c>
      <c r="V16" s="124">
        <f t="shared" si="32"/>
        <v>530</v>
      </c>
      <c r="W16" s="125"/>
      <c r="X16" s="124">
        <f t="shared" ref="X16:AC16" si="33">SUM(X6,X9,X12)</f>
        <v>0</v>
      </c>
      <c r="Y16" s="124">
        <f t="shared" si="33"/>
        <v>0</v>
      </c>
      <c r="Z16" s="124">
        <f t="shared" si="33"/>
        <v>0</v>
      </c>
      <c r="AA16" s="124">
        <f t="shared" si="33"/>
        <v>0</v>
      </c>
      <c r="AB16" s="124">
        <f t="shared" si="33"/>
        <v>0</v>
      </c>
      <c r="AC16" s="124">
        <f t="shared" si="33"/>
        <v>0</v>
      </c>
      <c r="AD16" s="125"/>
      <c r="AE16" s="124">
        <f>SUM(AE6,AE9,AE12)</f>
        <v>0</v>
      </c>
      <c r="AF16" s="124">
        <f>SUM(AF6,AF9,AF12)</f>
        <v>0</v>
      </c>
      <c r="AG16" s="124">
        <f>SUM(AG6,AG9,AG12)</f>
        <v>0</v>
      </c>
      <c r="AH16" s="126"/>
      <c r="AI16" s="131">
        <f>SUM(D16:AG16)</f>
        <v>3446</v>
      </c>
      <c r="AL16" s="278" t="s">
        <v>11</v>
      </c>
      <c r="AM16" s="279"/>
      <c r="AN16" s="279"/>
      <c r="AO16" s="280"/>
    </row>
    <row r="17" spans="1:42" ht="15" customHeight="1" thickBot="1">
      <c r="A17" s="294"/>
      <c r="B17" s="306"/>
      <c r="C17" s="139" t="s">
        <v>49</v>
      </c>
      <c r="D17" s="132">
        <f>D14-D16</f>
        <v>161</v>
      </c>
      <c r="E17" s="133">
        <f>D17 + (E14-E16)</f>
        <v>218</v>
      </c>
      <c r="F17" s="133">
        <f t="shared" ref="F17:H17" si="34">E17 + (F14-F16)</f>
        <v>184</v>
      </c>
      <c r="G17" s="133">
        <f t="shared" si="34"/>
        <v>2</v>
      </c>
      <c r="H17" s="133">
        <f t="shared" si="34"/>
        <v>163</v>
      </c>
      <c r="I17" s="133"/>
      <c r="J17" s="133">
        <f>H17 + (J14-J16)</f>
        <v>99</v>
      </c>
      <c r="K17" s="133">
        <f t="shared" ref="K17:O17" si="35">J17 + (K14-K16)</f>
        <v>20</v>
      </c>
      <c r="L17" s="133">
        <f t="shared" si="35"/>
        <v>-125</v>
      </c>
      <c r="M17" s="133">
        <f t="shared" si="35"/>
        <v>-50</v>
      </c>
      <c r="N17" s="133">
        <f t="shared" si="35"/>
        <v>-84</v>
      </c>
      <c r="O17" s="133">
        <f t="shared" si="35"/>
        <v>77</v>
      </c>
      <c r="P17" s="133"/>
      <c r="Q17" s="133">
        <f>O17 + (Q14-Q16)</f>
        <v>123</v>
      </c>
      <c r="R17" s="133">
        <f t="shared" ref="R17:V17" si="36">Q17 + (R14-R16)</f>
        <v>-260</v>
      </c>
      <c r="S17" s="133">
        <f t="shared" si="36"/>
        <v>-99</v>
      </c>
      <c r="T17" s="133">
        <f t="shared" si="36"/>
        <v>-18</v>
      </c>
      <c r="U17" s="133">
        <f t="shared" si="36"/>
        <v>-340</v>
      </c>
      <c r="V17" s="133">
        <f t="shared" si="36"/>
        <v>-709</v>
      </c>
      <c r="W17" s="133"/>
      <c r="X17" s="133">
        <f>V17 + (X14-X16)</f>
        <v>-548</v>
      </c>
      <c r="Y17" s="133">
        <f t="shared" ref="Y17:AC17" si="37">X17 + (Y14-Y16)</f>
        <v>-387</v>
      </c>
      <c r="Z17" s="133">
        <f t="shared" si="37"/>
        <v>-226</v>
      </c>
      <c r="AA17" s="133">
        <f t="shared" si="37"/>
        <v>-65</v>
      </c>
      <c r="AB17" s="133">
        <f t="shared" si="37"/>
        <v>96</v>
      </c>
      <c r="AC17" s="133">
        <f t="shared" si="37"/>
        <v>257</v>
      </c>
      <c r="AD17" s="133"/>
      <c r="AE17" s="133">
        <f>AC17 + (AE14-AE16)</f>
        <v>418</v>
      </c>
      <c r="AF17" s="133">
        <f t="shared" ref="AF17" si="38">AE17 + (AF14-AF16)</f>
        <v>579</v>
      </c>
      <c r="AG17" s="133">
        <f>AF17 + (AG14-AG16)</f>
        <v>740</v>
      </c>
      <c r="AH17" s="134"/>
      <c r="AI17" s="135">
        <f>AG17</f>
        <v>740</v>
      </c>
      <c r="AK17" s="23"/>
      <c r="AL17" s="69"/>
      <c r="AM17" s="70" t="s">
        <v>42</v>
      </c>
      <c r="AN17" s="71" t="s">
        <v>51</v>
      </c>
      <c r="AO17" s="72" t="s">
        <v>55</v>
      </c>
    </row>
    <row r="18" spans="1:42" ht="15" customHeight="1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K18" s="24"/>
      <c r="AL18" s="73" t="s">
        <v>57</v>
      </c>
      <c r="AM18" s="74">
        <v>387</v>
      </c>
      <c r="AN18" s="43">
        <v>376</v>
      </c>
      <c r="AO18" s="75">
        <v>321</v>
      </c>
      <c r="AP18" s="19"/>
    </row>
    <row r="19" spans="1:42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L19" s="35" t="s">
        <v>58</v>
      </c>
      <c r="AM19" s="76">
        <v>0.46400000000000002</v>
      </c>
      <c r="AN19" s="14">
        <v>0.46400000000000002</v>
      </c>
      <c r="AO19" s="77">
        <v>0.46400000000000002</v>
      </c>
      <c r="AP19" s="13"/>
    </row>
    <row r="20" spans="1:42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K20" s="24"/>
      <c r="AL20" s="35" t="s">
        <v>59</v>
      </c>
      <c r="AM20" s="76">
        <v>0.85</v>
      </c>
      <c r="AN20" s="14">
        <v>0.85</v>
      </c>
      <c r="AO20" s="77">
        <v>0.85</v>
      </c>
      <c r="AP20" s="1"/>
    </row>
    <row r="21" spans="1:42" ht="15" customHeight="1" thickBot="1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L21" s="36" t="s">
        <v>60</v>
      </c>
      <c r="AM21" s="78">
        <f>AM18/AM19*AM20</f>
        <v>708.94396551724139</v>
      </c>
      <c r="AN21" s="79">
        <f t="shared" ref="AN21:AO21" si="39">AN18/AN19*AN20</f>
        <v>688.79310344827582</v>
      </c>
      <c r="AO21" s="80">
        <f t="shared" si="39"/>
        <v>588.03879310344826</v>
      </c>
      <c r="AP21" s="13"/>
    </row>
    <row r="22" spans="1:42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K22" s="23"/>
    </row>
    <row r="23" spans="1:42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K23" s="23"/>
    </row>
    <row r="24" spans="1:42" ht="15" customHeight="1">
      <c r="A24" s="81"/>
      <c r="B24" s="81"/>
      <c r="C24" s="118"/>
      <c r="D24" s="118"/>
      <c r="E24" s="118"/>
      <c r="F24" s="118"/>
      <c r="G24" s="118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K24" s="23"/>
    </row>
    <row r="25" spans="1:42">
      <c r="A25" s="81"/>
      <c r="B25" s="81"/>
      <c r="C25" s="118"/>
      <c r="D25" s="118"/>
      <c r="E25" s="118"/>
      <c r="F25" s="118"/>
      <c r="G25" s="118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K25" s="23"/>
    </row>
    <row r="26" spans="1:42">
      <c r="A26" s="81"/>
      <c r="B26" s="81"/>
      <c r="C26" s="118"/>
      <c r="D26" s="118"/>
      <c r="E26" s="118"/>
      <c r="F26" s="118"/>
      <c r="G26" s="118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K26" s="23"/>
    </row>
    <row r="27" spans="1:42" ht="15" customHeight="1">
      <c r="A27" s="81"/>
      <c r="B27" s="118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K27" s="23"/>
    </row>
    <row r="28" spans="1:42">
      <c r="A28" s="81"/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K28" s="23"/>
    </row>
    <row r="29" spans="1:42">
      <c r="A29" s="81"/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K29" s="23"/>
    </row>
    <row r="30" spans="1:42" ht="15" customHeight="1">
      <c r="A30" s="81"/>
      <c r="B30" s="118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K30" s="23"/>
    </row>
    <row r="31" spans="1:42" ht="15" customHeight="1">
      <c r="A31" s="81"/>
      <c r="B31" s="118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K31" s="23"/>
    </row>
    <row r="32" spans="1:42">
      <c r="A32" s="81"/>
      <c r="B32" s="81"/>
      <c r="C32" s="118"/>
      <c r="D32" s="118"/>
      <c r="E32" s="118"/>
      <c r="F32" s="118"/>
      <c r="G32" s="118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K32" s="23"/>
    </row>
    <row r="33" spans="1:37" ht="15" customHeight="1">
      <c r="A33" s="81"/>
      <c r="B33" s="81"/>
      <c r="C33" s="118"/>
      <c r="D33" s="118"/>
      <c r="E33" s="118"/>
      <c r="F33" s="118"/>
      <c r="G33" s="118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K33" s="23"/>
    </row>
    <row r="34" spans="1:37">
      <c r="A34" s="81"/>
      <c r="B34" s="81"/>
      <c r="C34" s="118"/>
      <c r="D34" s="118"/>
      <c r="E34" s="118"/>
      <c r="F34" s="118"/>
      <c r="G34" s="118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K34" s="23"/>
    </row>
    <row r="35" spans="1:37">
      <c r="A35" s="81"/>
      <c r="B35" s="81"/>
      <c r="C35" s="118"/>
      <c r="D35" s="118"/>
      <c r="E35" s="118"/>
      <c r="F35" s="118"/>
      <c r="G35" s="118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K35" s="23"/>
    </row>
    <row r="36" spans="1:37" ht="15" customHeight="1">
      <c r="A36" s="81"/>
      <c r="B36" s="81"/>
      <c r="C36" s="118"/>
      <c r="D36" s="118"/>
      <c r="E36" s="118"/>
      <c r="F36" s="118"/>
      <c r="G36" s="118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K36" s="23"/>
    </row>
    <row r="37" spans="1:37">
      <c r="A37" s="81"/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K37" s="23"/>
    </row>
    <row r="38" spans="1:37">
      <c r="AK38" s="23"/>
    </row>
    <row r="39" spans="1:37" ht="15" customHeight="1">
      <c r="AK39" s="23"/>
    </row>
    <row r="40" spans="1:37">
      <c r="AK40" s="23"/>
    </row>
    <row r="41" spans="1:37">
      <c r="AK41" s="23"/>
    </row>
    <row r="42" spans="1:37" ht="15" customHeight="1">
      <c r="AK42" s="23"/>
    </row>
    <row r="43" spans="1:37">
      <c r="AK43" s="23"/>
    </row>
    <row r="44" spans="1:37" ht="15" customHeight="1">
      <c r="AK44" s="23"/>
    </row>
    <row r="45" spans="1:37" ht="15" customHeight="1">
      <c r="AK45" s="23"/>
    </row>
    <row r="46" spans="1:37">
      <c r="AK46" s="23"/>
    </row>
    <row r="47" spans="1:37">
      <c r="AK47" s="23"/>
    </row>
    <row r="48" spans="1:37" ht="15" customHeight="1">
      <c r="AK48" s="23"/>
    </row>
    <row r="49" spans="37:37">
      <c r="AK49" s="23"/>
    </row>
    <row r="50" spans="37:37">
      <c r="AK50" s="23"/>
    </row>
    <row r="51" spans="37:37" ht="15" customHeight="1">
      <c r="AK51" s="23"/>
    </row>
    <row r="52" spans="37:37">
      <c r="AK52" s="23"/>
    </row>
    <row r="53" spans="37:37">
      <c r="AK53" s="23"/>
    </row>
    <row r="54" spans="37:37" ht="15" customHeight="1">
      <c r="AK54" s="23"/>
    </row>
    <row r="57" spans="37:37" ht="15" customHeight="1"/>
    <row r="60" spans="37:37" ht="15" customHeight="1"/>
    <row r="63" spans="37:37" ht="15" customHeight="1"/>
    <row r="66" ht="15" customHeight="1"/>
    <row r="69" ht="15" customHeight="1"/>
    <row r="72" ht="15" customHeight="1"/>
    <row r="75" ht="15" customHeight="1"/>
  </sheetData>
  <mergeCells count="9">
    <mergeCell ref="A1:AI2"/>
    <mergeCell ref="AI3:AI4"/>
    <mergeCell ref="A5:A17"/>
    <mergeCell ref="B5:B7"/>
    <mergeCell ref="AL5:AN5"/>
    <mergeCell ref="B8:B10"/>
    <mergeCell ref="B11:B13"/>
    <mergeCell ref="B14:B17"/>
    <mergeCell ref="AL16:AO16"/>
  </mergeCells>
  <conditionalFormatting sqref="D7:H7 J7:O7 Q7:V7 X7:AC7 AE7:AG7 AI7">
    <cfRule type="expression" dxfId="717" priority="15">
      <formula>D7&gt;0</formula>
    </cfRule>
    <cfRule type="expression" dxfId="716" priority="16">
      <formula>D7&lt;=0</formula>
    </cfRule>
  </conditionalFormatting>
  <conditionalFormatting sqref="D10:H10 J10:O10 Q10:V10 X10:AC10 AE10:AG10 AI10">
    <cfRule type="expression" dxfId="715" priority="13">
      <formula>D10&gt;0</formula>
    </cfRule>
    <cfRule type="expression" dxfId="714" priority="14">
      <formula>D10&lt;=0</formula>
    </cfRule>
  </conditionalFormatting>
  <conditionalFormatting sqref="D13:H13 J13:O13 Q13:V13 X13:AC13 AE13:AG13 AI13">
    <cfRule type="expression" dxfId="713" priority="11">
      <formula>D13&gt;0</formula>
    </cfRule>
    <cfRule type="expression" dxfId="712" priority="12">
      <formula>D13&lt;=0</formula>
    </cfRule>
  </conditionalFormatting>
  <conditionalFormatting sqref="D17:H17 J17:O17 Q17:V17 X17:AC17 AE17:AG17 AI17">
    <cfRule type="expression" dxfId="711" priority="9">
      <formula>D17&gt;0</formula>
    </cfRule>
    <cfRule type="expression" dxfId="710" priority="10">
      <formula>D17&lt;=0</formula>
    </cfRule>
  </conditionalFormatting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FD926-1D8C-43C4-8888-30A610A71BD0}">
  <sheetPr>
    <tabColor rgb="FFFF0000"/>
  </sheetPr>
  <dimension ref="A1:AP74"/>
  <sheetViews>
    <sheetView showGridLines="0" zoomScale="70" zoomScaleNormal="70" workbookViewId="0">
      <selection activeCell="D5" sqref="D5"/>
    </sheetView>
  </sheetViews>
  <sheetFormatPr defaultRowHeight="15"/>
  <cols>
    <col min="1" max="1" width="3.7109375" bestFit="1" customWidth="1"/>
    <col min="2" max="2" width="4.28515625" bestFit="1" customWidth="1"/>
    <col min="3" max="3" width="13.5703125" bestFit="1" customWidth="1"/>
    <col min="4" max="34" width="5.7109375" style="15" customWidth="1"/>
    <col min="36" max="36" width="19.85546875" bestFit="1" customWidth="1"/>
    <col min="37" max="37" width="11.7109375" bestFit="1" customWidth="1"/>
    <col min="38" max="38" width="16.42578125" bestFit="1" customWidth="1"/>
    <col min="39" max="39" width="11.140625" customWidth="1"/>
    <col min="40" max="40" width="11.140625" bestFit="1" customWidth="1"/>
    <col min="41" max="41" width="10.5703125" bestFit="1" customWidth="1"/>
  </cols>
  <sheetData>
    <row r="1" spans="1:41" ht="15" customHeight="1">
      <c r="A1" s="287" t="s">
        <v>29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287"/>
      <c r="U1" s="287"/>
      <c r="V1" s="287"/>
      <c r="W1" s="287"/>
      <c r="X1" s="287"/>
      <c r="Y1" s="287"/>
      <c r="Z1" s="287"/>
      <c r="AA1" s="287"/>
      <c r="AB1" s="287"/>
      <c r="AC1" s="287"/>
      <c r="AD1" s="287"/>
      <c r="AE1" s="287"/>
      <c r="AF1" s="287"/>
      <c r="AG1" s="287"/>
      <c r="AH1" s="287"/>
      <c r="AI1" s="288"/>
    </row>
    <row r="2" spans="1:41" ht="15" customHeight="1" thickBot="1">
      <c r="A2" s="289"/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289"/>
      <c r="U2" s="289"/>
      <c r="V2" s="289"/>
      <c r="W2" s="289"/>
      <c r="X2" s="289"/>
      <c r="Y2" s="289"/>
      <c r="Z2" s="289"/>
      <c r="AA2" s="289"/>
      <c r="AB2" s="289"/>
      <c r="AC2" s="289"/>
      <c r="AD2" s="289"/>
      <c r="AE2" s="289"/>
      <c r="AF2" s="289"/>
      <c r="AG2" s="289"/>
      <c r="AH2" s="289"/>
      <c r="AI2" s="290"/>
    </row>
    <row r="3" spans="1:41" ht="23.25" customHeight="1">
      <c r="A3" s="40"/>
      <c r="B3" s="41"/>
      <c r="C3" s="42" t="s">
        <v>30</v>
      </c>
      <c r="D3" s="43" t="s">
        <v>31</v>
      </c>
      <c r="E3" s="43" t="s">
        <v>32</v>
      </c>
      <c r="F3" s="43" t="s">
        <v>33</v>
      </c>
      <c r="G3" s="43" t="s">
        <v>34</v>
      </c>
      <c r="H3" s="44" t="s">
        <v>35</v>
      </c>
      <c r="I3" s="45" t="s">
        <v>36</v>
      </c>
      <c r="J3" s="43" t="s">
        <v>37</v>
      </c>
      <c r="K3" s="43" t="s">
        <v>31</v>
      </c>
      <c r="L3" s="43" t="s">
        <v>32</v>
      </c>
      <c r="M3" s="43" t="s">
        <v>33</v>
      </c>
      <c r="N3" s="43" t="s">
        <v>34</v>
      </c>
      <c r="O3" s="44" t="s">
        <v>35</v>
      </c>
      <c r="P3" s="45" t="s">
        <v>36</v>
      </c>
      <c r="Q3" s="43" t="s">
        <v>37</v>
      </c>
      <c r="R3" s="43" t="s">
        <v>31</v>
      </c>
      <c r="S3" s="43" t="s">
        <v>32</v>
      </c>
      <c r="T3" s="43" t="s">
        <v>33</v>
      </c>
      <c r="U3" s="43" t="s">
        <v>34</v>
      </c>
      <c r="V3" s="44" t="s">
        <v>35</v>
      </c>
      <c r="W3" s="45" t="s">
        <v>36</v>
      </c>
      <c r="X3" s="43" t="s">
        <v>37</v>
      </c>
      <c r="Y3" s="43" t="s">
        <v>31</v>
      </c>
      <c r="Z3" s="43" t="s">
        <v>32</v>
      </c>
      <c r="AA3" s="43" t="s">
        <v>33</v>
      </c>
      <c r="AB3" s="43" t="s">
        <v>34</v>
      </c>
      <c r="AC3" s="44" t="s">
        <v>35</v>
      </c>
      <c r="AD3" s="45" t="s">
        <v>36</v>
      </c>
      <c r="AE3" s="43" t="s">
        <v>37</v>
      </c>
      <c r="AF3" s="43" t="s">
        <v>31</v>
      </c>
      <c r="AG3" s="43" t="s">
        <v>38</v>
      </c>
      <c r="AH3" s="46"/>
      <c r="AI3" s="291" t="s">
        <v>39</v>
      </c>
      <c r="AO3" s="15"/>
    </row>
    <row r="4" spans="1:41" ht="15" customHeight="1" thickBot="1">
      <c r="A4" s="47"/>
      <c r="B4" s="48"/>
      <c r="C4" s="49" t="s">
        <v>40</v>
      </c>
      <c r="D4" s="27">
        <v>1</v>
      </c>
      <c r="E4" s="27">
        <v>2</v>
      </c>
      <c r="F4" s="27">
        <v>3</v>
      </c>
      <c r="G4" s="27">
        <v>4</v>
      </c>
      <c r="H4" s="27">
        <v>5</v>
      </c>
      <c r="I4" s="27">
        <v>6</v>
      </c>
      <c r="J4" s="27">
        <v>7</v>
      </c>
      <c r="K4" s="27">
        <v>8</v>
      </c>
      <c r="L4" s="27">
        <v>9</v>
      </c>
      <c r="M4" s="27">
        <v>10</v>
      </c>
      <c r="N4" s="27">
        <v>11</v>
      </c>
      <c r="O4" s="27">
        <v>12</v>
      </c>
      <c r="P4" s="27">
        <v>13</v>
      </c>
      <c r="Q4" s="27">
        <v>14</v>
      </c>
      <c r="R4" s="27">
        <v>15</v>
      </c>
      <c r="S4" s="27">
        <v>16</v>
      </c>
      <c r="T4" s="27">
        <v>17</v>
      </c>
      <c r="U4" s="27">
        <v>18</v>
      </c>
      <c r="V4" s="27">
        <v>19</v>
      </c>
      <c r="W4" s="27">
        <v>20</v>
      </c>
      <c r="X4" s="27">
        <v>21</v>
      </c>
      <c r="Y4" s="27">
        <v>22</v>
      </c>
      <c r="Z4" s="27">
        <v>23</v>
      </c>
      <c r="AA4" s="27">
        <v>24</v>
      </c>
      <c r="AB4" s="27">
        <v>25</v>
      </c>
      <c r="AC4" s="27">
        <v>26</v>
      </c>
      <c r="AD4" s="27">
        <v>27</v>
      </c>
      <c r="AE4" s="27">
        <v>28</v>
      </c>
      <c r="AF4" s="27">
        <v>29</v>
      </c>
      <c r="AG4" s="27">
        <v>30</v>
      </c>
      <c r="AH4" s="29"/>
      <c r="AI4" s="292"/>
    </row>
    <row r="5" spans="1:41" ht="15" customHeight="1" thickBot="1">
      <c r="A5" s="285" t="s">
        <v>41</v>
      </c>
      <c r="B5" s="295" t="s">
        <v>42</v>
      </c>
      <c r="C5" s="34" t="s">
        <v>43</v>
      </c>
      <c r="D5" s="50">
        <f>$AM$11</f>
        <v>6</v>
      </c>
      <c r="E5" s="50">
        <f t="shared" ref="E5:G5" si="0">$AM$11</f>
        <v>6</v>
      </c>
      <c r="F5" s="50">
        <f t="shared" si="0"/>
        <v>6</v>
      </c>
      <c r="G5" s="50">
        <f t="shared" si="0"/>
        <v>6</v>
      </c>
      <c r="H5" s="50">
        <f>$AM$11</f>
        <v>6</v>
      </c>
      <c r="I5" s="38"/>
      <c r="J5" s="50">
        <f>$AM$11</f>
        <v>6</v>
      </c>
      <c r="K5" s="50">
        <f t="shared" ref="K5:M5" si="1">$AM$11</f>
        <v>6</v>
      </c>
      <c r="L5" s="50">
        <f t="shared" si="1"/>
        <v>6</v>
      </c>
      <c r="M5" s="50">
        <f t="shared" si="1"/>
        <v>6</v>
      </c>
      <c r="N5" s="50">
        <f>$AM$11</f>
        <v>6</v>
      </c>
      <c r="O5" s="50">
        <f>$AM$11</f>
        <v>6</v>
      </c>
      <c r="P5" s="38"/>
      <c r="Q5" s="50">
        <f>$AM$11</f>
        <v>6</v>
      </c>
      <c r="R5" s="50">
        <f t="shared" ref="R5:T5" si="2">$AM$11</f>
        <v>6</v>
      </c>
      <c r="S5" s="50">
        <f t="shared" si="2"/>
        <v>6</v>
      </c>
      <c r="T5" s="50">
        <f t="shared" si="2"/>
        <v>6</v>
      </c>
      <c r="U5" s="50">
        <f>$AM$11</f>
        <v>6</v>
      </c>
      <c r="V5" s="50">
        <f>$AM$11</f>
        <v>6</v>
      </c>
      <c r="W5" s="38"/>
      <c r="X5" s="50">
        <f>$AM$11</f>
        <v>6</v>
      </c>
      <c r="Y5" s="50">
        <f t="shared" ref="Y5:AA5" si="3">$AM$11</f>
        <v>6</v>
      </c>
      <c r="Z5" s="50">
        <f t="shared" si="3"/>
        <v>6</v>
      </c>
      <c r="AA5" s="50">
        <f t="shared" si="3"/>
        <v>6</v>
      </c>
      <c r="AB5" s="50">
        <f>$AM$11</f>
        <v>6</v>
      </c>
      <c r="AC5" s="50">
        <f>$AM$11</f>
        <v>6</v>
      </c>
      <c r="AD5" s="38"/>
      <c r="AE5" s="50">
        <f t="shared" ref="AE5" si="4">$AM$11</f>
        <v>6</v>
      </c>
      <c r="AF5" s="50">
        <f>$AM$11</f>
        <v>6</v>
      </c>
      <c r="AG5" s="50">
        <f>$AM$11</f>
        <v>6</v>
      </c>
      <c r="AH5" s="39"/>
      <c r="AI5" s="32">
        <f>SUM(D5:AG5)</f>
        <v>156</v>
      </c>
      <c r="AL5" s="275" t="s">
        <v>44</v>
      </c>
      <c r="AM5" s="276"/>
      <c r="AN5" s="277"/>
    </row>
    <row r="6" spans="1:41" ht="15" customHeight="1" thickBot="1">
      <c r="A6" s="285"/>
      <c r="B6" s="296"/>
      <c r="C6" s="35" t="s">
        <v>45</v>
      </c>
      <c r="D6" s="33">
        <v>0</v>
      </c>
      <c r="E6" s="10">
        <v>0</v>
      </c>
      <c r="F6" s="10">
        <v>0</v>
      </c>
      <c r="G6" s="10">
        <v>0</v>
      </c>
      <c r="H6" s="10">
        <v>0</v>
      </c>
      <c r="I6" s="10"/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28"/>
      <c r="AI6" s="30">
        <f>SUM(D6:AG6)</f>
        <v>0</v>
      </c>
      <c r="AL6" s="51" t="s">
        <v>46</v>
      </c>
      <c r="AM6" s="52" t="s">
        <v>47</v>
      </c>
      <c r="AN6" s="52" t="s">
        <v>61</v>
      </c>
    </row>
    <row r="7" spans="1:41" ht="15" customHeight="1" thickBot="1">
      <c r="A7" s="285"/>
      <c r="B7" s="297"/>
      <c r="C7" s="36" t="s">
        <v>49</v>
      </c>
      <c r="D7" s="37">
        <f>D5-D6</f>
        <v>6</v>
      </c>
      <c r="E7" s="27">
        <f>D7 + (E5-E6)</f>
        <v>12</v>
      </c>
      <c r="F7" s="27">
        <f t="shared" ref="F7:H7" si="5">E7 + (F5-F6)</f>
        <v>18</v>
      </c>
      <c r="G7" s="27">
        <f t="shared" si="5"/>
        <v>24</v>
      </c>
      <c r="H7" s="27">
        <f t="shared" si="5"/>
        <v>30</v>
      </c>
      <c r="I7" s="27"/>
      <c r="J7" s="27">
        <f>H7 + (J5-J6)</f>
        <v>36</v>
      </c>
      <c r="K7" s="27">
        <f t="shared" ref="K7:O7" si="6">J7 + (K5-K6)</f>
        <v>42</v>
      </c>
      <c r="L7" s="27">
        <f t="shared" si="6"/>
        <v>48</v>
      </c>
      <c r="M7" s="27">
        <f t="shared" si="6"/>
        <v>54</v>
      </c>
      <c r="N7" s="27">
        <f t="shared" si="6"/>
        <v>60</v>
      </c>
      <c r="O7" s="27">
        <f t="shared" si="6"/>
        <v>66</v>
      </c>
      <c r="P7" s="27"/>
      <c r="Q7" s="27">
        <f>O7 + (Q5-Q6)</f>
        <v>72</v>
      </c>
      <c r="R7" s="27">
        <f t="shared" ref="R7:V7" si="7">Q7 + (R5-R6)</f>
        <v>78</v>
      </c>
      <c r="S7" s="27">
        <f t="shared" si="7"/>
        <v>84</v>
      </c>
      <c r="T7" s="27">
        <f t="shared" si="7"/>
        <v>90</v>
      </c>
      <c r="U7" s="27">
        <f t="shared" si="7"/>
        <v>96</v>
      </c>
      <c r="V7" s="27">
        <f t="shared" si="7"/>
        <v>102</v>
      </c>
      <c r="W7" s="27"/>
      <c r="X7" s="27">
        <f>V7 + (X5-X6)</f>
        <v>108</v>
      </c>
      <c r="Y7" s="27">
        <f>X7 + (Y5-Y6)</f>
        <v>114</v>
      </c>
      <c r="Z7" s="27">
        <f>Y7 + (Z5-Z6)</f>
        <v>120</v>
      </c>
      <c r="AA7" s="27">
        <f>Z7 + (AA5-AA6)</f>
        <v>126</v>
      </c>
      <c r="AB7" s="27">
        <f>AA7 + (AB5-AB6)</f>
        <v>132</v>
      </c>
      <c r="AC7" s="27">
        <f>AB7 + (AC5-AC6)</f>
        <v>138</v>
      </c>
      <c r="AD7" s="27"/>
      <c r="AE7" s="27">
        <f>AC7 + (AE5-AE6)</f>
        <v>144</v>
      </c>
      <c r="AF7" s="27">
        <f>AE7 + (AF5-AF6)</f>
        <v>150</v>
      </c>
      <c r="AG7" s="27">
        <f>AF7 + (AG5-AG6)</f>
        <v>156</v>
      </c>
      <c r="AH7" s="29"/>
      <c r="AI7" s="31">
        <f>AG7</f>
        <v>156</v>
      </c>
      <c r="AL7" s="53" t="s">
        <v>50</v>
      </c>
      <c r="AM7" s="54">
        <v>363</v>
      </c>
      <c r="AN7" s="54">
        <v>363</v>
      </c>
    </row>
    <row r="8" spans="1:41" ht="15.75" customHeight="1">
      <c r="A8" s="285"/>
      <c r="B8" s="298" t="s">
        <v>51</v>
      </c>
      <c r="C8" s="34" t="s">
        <v>43</v>
      </c>
      <c r="D8" s="50">
        <f>$AM$12</f>
        <v>5</v>
      </c>
      <c r="E8" s="50">
        <f t="shared" ref="E8:H8" si="8">$AM$12</f>
        <v>5</v>
      </c>
      <c r="F8" s="50">
        <f t="shared" si="8"/>
        <v>5</v>
      </c>
      <c r="G8" s="50">
        <f t="shared" si="8"/>
        <v>5</v>
      </c>
      <c r="H8" s="50">
        <f t="shared" si="8"/>
        <v>5</v>
      </c>
      <c r="I8" s="38"/>
      <c r="J8" s="50">
        <f>$AM$12</f>
        <v>5</v>
      </c>
      <c r="K8" s="50">
        <f t="shared" ref="K8:N8" si="9">$AM$12</f>
        <v>5</v>
      </c>
      <c r="L8" s="50">
        <f t="shared" si="9"/>
        <v>5</v>
      </c>
      <c r="M8" s="50">
        <f t="shared" si="9"/>
        <v>5</v>
      </c>
      <c r="N8" s="50">
        <f t="shared" si="9"/>
        <v>5</v>
      </c>
      <c r="O8" s="50">
        <f>$AM$12</f>
        <v>5</v>
      </c>
      <c r="P8" s="38"/>
      <c r="Q8" s="50">
        <f>$AM$12</f>
        <v>5</v>
      </c>
      <c r="R8" s="50">
        <f t="shared" ref="R8:U8" si="10">$AM$12</f>
        <v>5</v>
      </c>
      <c r="S8" s="50">
        <f t="shared" si="10"/>
        <v>5</v>
      </c>
      <c r="T8" s="50">
        <f t="shared" si="10"/>
        <v>5</v>
      </c>
      <c r="U8" s="50">
        <f t="shared" si="10"/>
        <v>5</v>
      </c>
      <c r="V8" s="50">
        <f>$AM$12</f>
        <v>5</v>
      </c>
      <c r="W8" s="38"/>
      <c r="X8" s="50">
        <f>$AM$12</f>
        <v>5</v>
      </c>
      <c r="Y8" s="50">
        <f t="shared" ref="Y8:AB8" si="11">$AM$12</f>
        <v>5</v>
      </c>
      <c r="Z8" s="50">
        <f t="shared" si="11"/>
        <v>5</v>
      </c>
      <c r="AA8" s="50">
        <f t="shared" si="11"/>
        <v>5</v>
      </c>
      <c r="AB8" s="50">
        <f t="shared" si="11"/>
        <v>5</v>
      </c>
      <c r="AC8" s="50">
        <f>$AM$12</f>
        <v>5</v>
      </c>
      <c r="AD8" s="38"/>
      <c r="AE8" s="50">
        <f t="shared" ref="AE8:AF8" si="12">$AM$12</f>
        <v>5</v>
      </c>
      <c r="AF8" s="50">
        <f t="shared" si="12"/>
        <v>5</v>
      </c>
      <c r="AG8" s="50">
        <f>$AM$12</f>
        <v>5</v>
      </c>
      <c r="AH8" s="39"/>
      <c r="AI8" s="32">
        <f>SUM(D8:AG8)</f>
        <v>130</v>
      </c>
      <c r="AL8" s="55" t="s">
        <v>52</v>
      </c>
      <c r="AM8" s="25">
        <v>26</v>
      </c>
      <c r="AN8" s="56">
        <v>26</v>
      </c>
    </row>
    <row r="9" spans="1:41" ht="15.75" customHeight="1">
      <c r="A9" s="285"/>
      <c r="B9" s="299"/>
      <c r="C9" s="35" t="s">
        <v>45</v>
      </c>
      <c r="D9" s="33">
        <v>0</v>
      </c>
      <c r="E9" s="10">
        <v>0</v>
      </c>
      <c r="F9" s="10">
        <v>0</v>
      </c>
      <c r="G9" s="10">
        <v>0</v>
      </c>
      <c r="H9" s="10">
        <v>0</v>
      </c>
      <c r="I9" s="10"/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28"/>
      <c r="AI9" s="30">
        <f>SUM(D9:AG9)</f>
        <v>0</v>
      </c>
      <c r="AL9" s="57" t="s">
        <v>53</v>
      </c>
      <c r="AM9" s="26">
        <f>AM7/AM8</f>
        <v>13.961538461538462</v>
      </c>
      <c r="AN9" s="58">
        <f>AN7/AN8</f>
        <v>13.961538461538462</v>
      </c>
    </row>
    <row r="10" spans="1:41" ht="15" customHeight="1" thickBot="1">
      <c r="A10" s="285"/>
      <c r="B10" s="300"/>
      <c r="C10" s="36" t="s">
        <v>49</v>
      </c>
      <c r="D10" s="37">
        <f>D8-D9</f>
        <v>5</v>
      </c>
      <c r="E10" s="27">
        <f>D10 + (E8-E9)</f>
        <v>10</v>
      </c>
      <c r="F10" s="27">
        <f t="shared" ref="F10:H10" si="13">E10 + (F8-F9)</f>
        <v>15</v>
      </c>
      <c r="G10" s="27">
        <f t="shared" si="13"/>
        <v>20</v>
      </c>
      <c r="H10" s="27">
        <f t="shared" si="13"/>
        <v>25</v>
      </c>
      <c r="I10" s="27"/>
      <c r="J10" s="27">
        <f>H10 + (J8-J9)</f>
        <v>30</v>
      </c>
      <c r="K10" s="27">
        <f t="shared" ref="K10:O10" si="14">J10 + (K8-K9)</f>
        <v>35</v>
      </c>
      <c r="L10" s="27">
        <f t="shared" si="14"/>
        <v>40</v>
      </c>
      <c r="M10" s="27">
        <f t="shared" si="14"/>
        <v>45</v>
      </c>
      <c r="N10" s="27">
        <f t="shared" si="14"/>
        <v>50</v>
      </c>
      <c r="O10" s="27">
        <f t="shared" si="14"/>
        <v>55</v>
      </c>
      <c r="P10" s="27"/>
      <c r="Q10" s="27">
        <f>O10 + (Q8-Q9)</f>
        <v>60</v>
      </c>
      <c r="R10" s="27">
        <f t="shared" ref="R10:V10" si="15">Q10 + (R8-R9)</f>
        <v>65</v>
      </c>
      <c r="S10" s="27">
        <f t="shared" si="15"/>
        <v>70</v>
      </c>
      <c r="T10" s="27">
        <f t="shared" si="15"/>
        <v>75</v>
      </c>
      <c r="U10" s="27">
        <f t="shared" si="15"/>
        <v>80</v>
      </c>
      <c r="V10" s="27">
        <f t="shared" si="15"/>
        <v>85</v>
      </c>
      <c r="W10" s="27"/>
      <c r="X10" s="27">
        <f>V10 + (X8-X9)</f>
        <v>90</v>
      </c>
      <c r="Y10" s="27">
        <f t="shared" ref="Y10:AC10" si="16">X10 + (Y8-Y9)</f>
        <v>95</v>
      </c>
      <c r="Z10" s="27">
        <f t="shared" si="16"/>
        <v>100</v>
      </c>
      <c r="AA10" s="27">
        <f t="shared" si="16"/>
        <v>105</v>
      </c>
      <c r="AB10" s="27">
        <f t="shared" si="16"/>
        <v>110</v>
      </c>
      <c r="AC10" s="27">
        <f t="shared" si="16"/>
        <v>115</v>
      </c>
      <c r="AD10" s="27"/>
      <c r="AE10" s="27">
        <f>AC10 + (AE8-AE9)</f>
        <v>120</v>
      </c>
      <c r="AF10" s="27">
        <f t="shared" ref="AF10" si="17">AE10 + (AF8-AF9)</f>
        <v>125</v>
      </c>
      <c r="AG10" s="27">
        <f>AF10 + (AG8-AG9)</f>
        <v>130</v>
      </c>
      <c r="AH10" s="29"/>
      <c r="AI10" s="31">
        <f>AG10</f>
        <v>130</v>
      </c>
      <c r="AL10" s="57" t="s">
        <v>54</v>
      </c>
      <c r="AM10" s="26">
        <f>AM9/3</f>
        <v>4.6538461538461542</v>
      </c>
      <c r="AN10" s="58">
        <f>AN9/3</f>
        <v>4.6538461538461542</v>
      </c>
    </row>
    <row r="11" spans="1:41" ht="15" customHeight="1">
      <c r="A11" s="285"/>
      <c r="B11" s="301" t="s">
        <v>55</v>
      </c>
      <c r="C11" s="34" t="s">
        <v>43</v>
      </c>
      <c r="D11" s="50">
        <f>$AM$13</f>
        <v>4</v>
      </c>
      <c r="E11" s="50">
        <f t="shared" ref="E11:H11" si="18">$AM$13</f>
        <v>4</v>
      </c>
      <c r="F11" s="50">
        <f t="shared" si="18"/>
        <v>4</v>
      </c>
      <c r="G11" s="50">
        <f t="shared" si="18"/>
        <v>4</v>
      </c>
      <c r="H11" s="50">
        <f t="shared" si="18"/>
        <v>4</v>
      </c>
      <c r="I11" s="38"/>
      <c r="J11" s="50">
        <f>$AM$13</f>
        <v>4</v>
      </c>
      <c r="K11" s="50">
        <f t="shared" ref="K11:N11" si="19">$AM$13</f>
        <v>4</v>
      </c>
      <c r="L11" s="50">
        <f t="shared" si="19"/>
        <v>4</v>
      </c>
      <c r="M11" s="50">
        <f t="shared" si="19"/>
        <v>4</v>
      </c>
      <c r="N11" s="50">
        <f t="shared" si="19"/>
        <v>4</v>
      </c>
      <c r="O11" s="50">
        <f>$AM$13</f>
        <v>4</v>
      </c>
      <c r="P11" s="38"/>
      <c r="Q11" s="50">
        <f>$AM$13</f>
        <v>4</v>
      </c>
      <c r="R11" s="50">
        <f t="shared" ref="R11:U11" si="20">$AM$13</f>
        <v>4</v>
      </c>
      <c r="S11" s="50">
        <f t="shared" si="20"/>
        <v>4</v>
      </c>
      <c r="T11" s="50">
        <f t="shared" si="20"/>
        <v>4</v>
      </c>
      <c r="U11" s="50">
        <f t="shared" si="20"/>
        <v>4</v>
      </c>
      <c r="V11" s="50">
        <f>$AM$13</f>
        <v>4</v>
      </c>
      <c r="W11" s="38"/>
      <c r="X11" s="50">
        <f>$AM$13</f>
        <v>4</v>
      </c>
      <c r="Y11" s="50">
        <f t="shared" ref="Y11:AB11" si="21">$AM$13</f>
        <v>4</v>
      </c>
      <c r="Z11" s="50">
        <f t="shared" si="21"/>
        <v>4</v>
      </c>
      <c r="AA11" s="50">
        <f t="shared" si="21"/>
        <v>4</v>
      </c>
      <c r="AB11" s="50">
        <f t="shared" si="21"/>
        <v>4</v>
      </c>
      <c r="AC11" s="50">
        <f>$AM$13</f>
        <v>4</v>
      </c>
      <c r="AD11" s="38"/>
      <c r="AE11" s="50">
        <f t="shared" ref="AE11:AF11" si="22">$AM$13</f>
        <v>4</v>
      </c>
      <c r="AF11" s="50">
        <f t="shared" si="22"/>
        <v>4</v>
      </c>
      <c r="AG11" s="50">
        <f>$AM$13</f>
        <v>4</v>
      </c>
      <c r="AH11" s="39"/>
      <c r="AI11" s="32">
        <f>SUM(D11:AG11)</f>
        <v>104</v>
      </c>
      <c r="AL11" s="59" t="s">
        <v>42</v>
      </c>
      <c r="AM11" s="60">
        <f>ROUNDUP((AM9*0.42),0)</f>
        <v>6</v>
      </c>
      <c r="AN11" s="61">
        <f>ROUNDUP((AN9*0.42),0)</f>
        <v>6</v>
      </c>
    </row>
    <row r="12" spans="1:41" ht="15" customHeight="1">
      <c r="A12" s="285"/>
      <c r="B12" s="302"/>
      <c r="C12" s="35" t="s">
        <v>45</v>
      </c>
      <c r="D12" s="33">
        <v>0</v>
      </c>
      <c r="E12" s="10">
        <v>0</v>
      </c>
      <c r="F12" s="10">
        <v>0</v>
      </c>
      <c r="G12" s="10">
        <v>0</v>
      </c>
      <c r="H12" s="10">
        <v>0</v>
      </c>
      <c r="I12" s="10"/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28"/>
      <c r="AI12" s="30">
        <f>SUM(D12:AG12)</f>
        <v>0</v>
      </c>
      <c r="AL12" s="62" t="s">
        <v>51</v>
      </c>
      <c r="AM12" s="63">
        <f>ROUNDUP((AM9*0.31),0)</f>
        <v>5</v>
      </c>
      <c r="AN12" s="64">
        <f>ROUNDUP((AN9*0.31),0)</f>
        <v>5</v>
      </c>
    </row>
    <row r="13" spans="1:41" ht="15" customHeight="1" thickBot="1">
      <c r="A13" s="285"/>
      <c r="B13" s="303"/>
      <c r="C13" s="65" t="s">
        <v>49</v>
      </c>
      <c r="D13" s="84">
        <f>D11-D12</f>
        <v>4</v>
      </c>
      <c r="E13" s="85">
        <f>D13 + (E11-E12)</f>
        <v>8</v>
      </c>
      <c r="F13" s="85">
        <f t="shared" ref="F13:H13" si="23">E13 + (F11-F12)</f>
        <v>12</v>
      </c>
      <c r="G13" s="85">
        <f t="shared" si="23"/>
        <v>16</v>
      </c>
      <c r="H13" s="85">
        <f t="shared" si="23"/>
        <v>20</v>
      </c>
      <c r="I13" s="85"/>
      <c r="J13" s="85">
        <f>H13 + (J11-J12)</f>
        <v>24</v>
      </c>
      <c r="K13" s="85">
        <f t="shared" ref="K13:O13" si="24">J13 + (K11-K12)</f>
        <v>28</v>
      </c>
      <c r="L13" s="85">
        <f t="shared" si="24"/>
        <v>32</v>
      </c>
      <c r="M13" s="85">
        <f t="shared" si="24"/>
        <v>36</v>
      </c>
      <c r="N13" s="85">
        <f t="shared" si="24"/>
        <v>40</v>
      </c>
      <c r="O13" s="85">
        <f t="shared" si="24"/>
        <v>44</v>
      </c>
      <c r="P13" s="85"/>
      <c r="Q13" s="85">
        <f>O13 + (Q11-Q12)</f>
        <v>48</v>
      </c>
      <c r="R13" s="85">
        <f t="shared" ref="R13:V13" si="25">Q13 + (R11-R12)</f>
        <v>52</v>
      </c>
      <c r="S13" s="85">
        <f t="shared" si="25"/>
        <v>56</v>
      </c>
      <c r="T13" s="85">
        <f t="shared" si="25"/>
        <v>60</v>
      </c>
      <c r="U13" s="85">
        <f t="shared" si="25"/>
        <v>64</v>
      </c>
      <c r="V13" s="85">
        <f t="shared" si="25"/>
        <v>68</v>
      </c>
      <c r="W13" s="85"/>
      <c r="X13" s="85">
        <f>V13 + (X11-X12)</f>
        <v>72</v>
      </c>
      <c r="Y13" s="85">
        <f t="shared" ref="Y13:AC13" si="26">X13 + (Y11-Y12)</f>
        <v>76</v>
      </c>
      <c r="Z13" s="85">
        <f t="shared" si="26"/>
        <v>80</v>
      </c>
      <c r="AA13" s="85">
        <f t="shared" si="26"/>
        <v>84</v>
      </c>
      <c r="AB13" s="85">
        <f t="shared" si="26"/>
        <v>88</v>
      </c>
      <c r="AC13" s="85">
        <f t="shared" si="26"/>
        <v>92</v>
      </c>
      <c r="AD13" s="85"/>
      <c r="AE13" s="85">
        <f>AC13 + (AE11-AE12)</f>
        <v>96</v>
      </c>
      <c r="AF13" s="85">
        <f t="shared" ref="AF13" si="27">AE13 + (AF11-AF12)</f>
        <v>100</v>
      </c>
      <c r="AG13" s="85">
        <f>AF13 + (AG11-AG12)</f>
        <v>104</v>
      </c>
      <c r="AH13" s="86"/>
      <c r="AI13" s="87">
        <f>AG13</f>
        <v>104</v>
      </c>
      <c r="AL13" s="66" t="s">
        <v>55</v>
      </c>
      <c r="AM13" s="67">
        <f>ROUNDUP((AM9*0.26),0)</f>
        <v>4</v>
      </c>
      <c r="AN13" s="68">
        <f>ROUNDUP((AN9*0.26),0)</f>
        <v>4</v>
      </c>
    </row>
    <row r="14" spans="1:41" ht="15" customHeight="1" thickTop="1" thickBot="1">
      <c r="A14" s="293"/>
      <c r="B14" s="307" t="s">
        <v>56</v>
      </c>
      <c r="C14" s="90" t="s">
        <v>43</v>
      </c>
      <c r="D14" s="91">
        <f>SUM(D5,D8,D11)</f>
        <v>15</v>
      </c>
      <c r="E14" s="91">
        <f t="shared" ref="E14:V15" si="28">SUM(E5,E8,E11)</f>
        <v>15</v>
      </c>
      <c r="F14" s="91">
        <f t="shared" si="28"/>
        <v>15</v>
      </c>
      <c r="G14" s="91">
        <f t="shared" si="28"/>
        <v>15</v>
      </c>
      <c r="H14" s="91">
        <f t="shared" si="28"/>
        <v>15</v>
      </c>
      <c r="I14" s="91"/>
      <c r="J14" s="91">
        <f t="shared" si="28"/>
        <v>15</v>
      </c>
      <c r="K14" s="91">
        <f t="shared" si="28"/>
        <v>15</v>
      </c>
      <c r="L14" s="91">
        <f t="shared" si="28"/>
        <v>15</v>
      </c>
      <c r="M14" s="91">
        <f t="shared" si="28"/>
        <v>15</v>
      </c>
      <c r="N14" s="91">
        <f t="shared" si="28"/>
        <v>15</v>
      </c>
      <c r="O14" s="91">
        <f t="shared" si="28"/>
        <v>15</v>
      </c>
      <c r="P14" s="91"/>
      <c r="Q14" s="91">
        <f t="shared" si="28"/>
        <v>15</v>
      </c>
      <c r="R14" s="91">
        <f t="shared" si="28"/>
        <v>15</v>
      </c>
      <c r="S14" s="91">
        <f t="shared" si="28"/>
        <v>15</v>
      </c>
      <c r="T14" s="91">
        <f t="shared" si="28"/>
        <v>15</v>
      </c>
      <c r="U14" s="91">
        <f t="shared" si="28"/>
        <v>15</v>
      </c>
      <c r="V14" s="91">
        <f t="shared" si="28"/>
        <v>15</v>
      </c>
      <c r="W14" s="91"/>
      <c r="X14" s="91">
        <f t="shared" ref="X14:AC15" si="29">SUM(X5,X8,X11)</f>
        <v>15</v>
      </c>
      <c r="Y14" s="91">
        <f t="shared" si="29"/>
        <v>15</v>
      </c>
      <c r="Z14" s="91">
        <f t="shared" si="29"/>
        <v>15</v>
      </c>
      <c r="AA14" s="91">
        <f t="shared" si="29"/>
        <v>15</v>
      </c>
      <c r="AB14" s="91">
        <f t="shared" si="29"/>
        <v>15</v>
      </c>
      <c r="AC14" s="91">
        <f t="shared" si="29"/>
        <v>15</v>
      </c>
      <c r="AD14" s="91"/>
      <c r="AE14" s="91">
        <f>SUM(AE5,AE8,AE11)</f>
        <v>15</v>
      </c>
      <c r="AF14" s="91">
        <f>SUM(AF5,AF8,AF11)</f>
        <v>15</v>
      </c>
      <c r="AG14" s="91">
        <f>SUM(AG5,AG8,AG11)</f>
        <v>15</v>
      </c>
      <c r="AH14" s="92"/>
      <c r="AI14" s="93">
        <f>SUM(D14:AG14)</f>
        <v>390</v>
      </c>
    </row>
    <row r="15" spans="1:41" ht="15" customHeight="1" thickBot="1">
      <c r="A15" s="293"/>
      <c r="B15" s="308"/>
      <c r="C15" s="94" t="s">
        <v>45</v>
      </c>
      <c r="D15" s="95">
        <f t="shared" ref="D15:J15" si="30">SUM(D6,D9,D12)</f>
        <v>0</v>
      </c>
      <c r="E15" s="95">
        <f t="shared" si="30"/>
        <v>0</v>
      </c>
      <c r="F15" s="95">
        <f>SUM(F6,F9,F12)</f>
        <v>0</v>
      </c>
      <c r="G15" s="95">
        <f t="shared" si="30"/>
        <v>0</v>
      </c>
      <c r="H15" s="95">
        <f t="shared" si="30"/>
        <v>0</v>
      </c>
      <c r="I15" s="96"/>
      <c r="J15" s="95">
        <f t="shared" si="30"/>
        <v>0</v>
      </c>
      <c r="K15" s="95">
        <f t="shared" si="28"/>
        <v>0</v>
      </c>
      <c r="L15" s="95">
        <f t="shared" si="28"/>
        <v>0</v>
      </c>
      <c r="M15" s="95">
        <f t="shared" si="28"/>
        <v>0</v>
      </c>
      <c r="N15" s="95">
        <v>0</v>
      </c>
      <c r="O15" s="95">
        <f t="shared" si="28"/>
        <v>0</v>
      </c>
      <c r="P15" s="96"/>
      <c r="Q15" s="95">
        <f t="shared" si="28"/>
        <v>0</v>
      </c>
      <c r="R15" s="95">
        <f t="shared" si="28"/>
        <v>0</v>
      </c>
      <c r="S15" s="95">
        <f t="shared" si="28"/>
        <v>0</v>
      </c>
      <c r="T15" s="95">
        <f t="shared" si="28"/>
        <v>0</v>
      </c>
      <c r="U15" s="95">
        <f t="shared" si="28"/>
        <v>0</v>
      </c>
      <c r="V15" s="95">
        <f t="shared" si="28"/>
        <v>0</v>
      </c>
      <c r="W15" s="96"/>
      <c r="X15" s="95">
        <f t="shared" si="29"/>
        <v>0</v>
      </c>
      <c r="Y15" s="95">
        <f t="shared" si="29"/>
        <v>0</v>
      </c>
      <c r="Z15" s="95">
        <f t="shared" si="29"/>
        <v>0</v>
      </c>
      <c r="AA15" s="95">
        <f t="shared" si="29"/>
        <v>0</v>
      </c>
      <c r="AB15" s="95">
        <f t="shared" si="29"/>
        <v>0</v>
      </c>
      <c r="AC15" s="95">
        <f t="shared" si="29"/>
        <v>0</v>
      </c>
      <c r="AD15" s="96"/>
      <c r="AE15" s="95">
        <f t="shared" ref="AE15:AG15" si="31">SUM(AE6,AE9,AE12)</f>
        <v>0</v>
      </c>
      <c r="AF15" s="95">
        <f t="shared" si="31"/>
        <v>0</v>
      </c>
      <c r="AG15" s="95">
        <f t="shared" si="31"/>
        <v>0</v>
      </c>
      <c r="AH15" s="97"/>
      <c r="AI15" s="98">
        <f>SUM(D15:AG15)</f>
        <v>0</v>
      </c>
      <c r="AL15" s="278" t="s">
        <v>11</v>
      </c>
      <c r="AM15" s="279"/>
      <c r="AN15" s="279"/>
      <c r="AO15" s="280"/>
    </row>
    <row r="16" spans="1:41" ht="15" customHeight="1" thickBot="1">
      <c r="A16" s="294"/>
      <c r="B16" s="309"/>
      <c r="C16" s="99" t="s">
        <v>49</v>
      </c>
      <c r="D16" s="100">
        <f>D14-D15</f>
        <v>15</v>
      </c>
      <c r="E16" s="101">
        <f>D16 + (E14-E15)</f>
        <v>30</v>
      </c>
      <c r="F16" s="101">
        <f t="shared" ref="F16:H16" si="32">E16 + (F14-F15)</f>
        <v>45</v>
      </c>
      <c r="G16" s="101">
        <f t="shared" si="32"/>
        <v>60</v>
      </c>
      <c r="H16" s="101">
        <f t="shared" si="32"/>
        <v>75</v>
      </c>
      <c r="I16" s="101"/>
      <c r="J16" s="101">
        <f>H16 + (J14-J15)</f>
        <v>90</v>
      </c>
      <c r="K16" s="101">
        <f t="shared" ref="K16:O16" si="33">J16 + (K14-K15)</f>
        <v>105</v>
      </c>
      <c r="L16" s="101">
        <f t="shared" si="33"/>
        <v>120</v>
      </c>
      <c r="M16" s="101">
        <f t="shared" si="33"/>
        <v>135</v>
      </c>
      <c r="N16" s="101">
        <f t="shared" si="33"/>
        <v>150</v>
      </c>
      <c r="O16" s="101">
        <f t="shared" si="33"/>
        <v>165</v>
      </c>
      <c r="P16" s="101"/>
      <c r="Q16" s="101">
        <f>O16 + (Q14-Q15)</f>
        <v>180</v>
      </c>
      <c r="R16" s="101">
        <f t="shared" ref="R16:V16" si="34">Q16 + (R14-R15)</f>
        <v>195</v>
      </c>
      <c r="S16" s="101">
        <f t="shared" si="34"/>
        <v>210</v>
      </c>
      <c r="T16" s="101">
        <f t="shared" si="34"/>
        <v>225</v>
      </c>
      <c r="U16" s="101">
        <f t="shared" si="34"/>
        <v>240</v>
      </c>
      <c r="V16" s="101">
        <f t="shared" si="34"/>
        <v>255</v>
      </c>
      <c r="W16" s="101"/>
      <c r="X16" s="101">
        <f>V16 + (X14-X15)</f>
        <v>270</v>
      </c>
      <c r="Y16" s="101">
        <f t="shared" ref="Y16:AC16" si="35">X16 + (Y14-Y15)</f>
        <v>285</v>
      </c>
      <c r="Z16" s="101">
        <f t="shared" si="35"/>
        <v>300</v>
      </c>
      <c r="AA16" s="101">
        <f t="shared" si="35"/>
        <v>315</v>
      </c>
      <c r="AB16" s="101">
        <f t="shared" si="35"/>
        <v>330</v>
      </c>
      <c r="AC16" s="101">
        <f t="shared" si="35"/>
        <v>345</v>
      </c>
      <c r="AD16" s="101"/>
      <c r="AE16" s="101">
        <f>AC16 + (AE14-AE15)</f>
        <v>360</v>
      </c>
      <c r="AF16" s="101">
        <f t="shared" ref="AF16" si="36">AE16 + (AF14-AF15)</f>
        <v>375</v>
      </c>
      <c r="AG16" s="101">
        <f>AF16 + (AG14-AG15)</f>
        <v>390</v>
      </c>
      <c r="AH16" s="102"/>
      <c r="AI16" s="103">
        <f>AG16</f>
        <v>390</v>
      </c>
      <c r="AK16" s="23"/>
      <c r="AL16" s="69"/>
      <c r="AM16" s="70" t="s">
        <v>42</v>
      </c>
      <c r="AN16" s="71" t="s">
        <v>51</v>
      </c>
      <c r="AO16" s="72" t="s">
        <v>55</v>
      </c>
    </row>
    <row r="17" spans="1:42" ht="15" customHeight="1">
      <c r="A17" s="284" t="s">
        <v>62</v>
      </c>
      <c r="B17" s="295" t="s">
        <v>42</v>
      </c>
      <c r="C17" s="73" t="s">
        <v>43</v>
      </c>
      <c r="D17" s="88">
        <f>$AN$11</f>
        <v>6</v>
      </c>
      <c r="E17" s="88">
        <f t="shared" ref="E17:H17" si="37">$AN$11</f>
        <v>6</v>
      </c>
      <c r="F17" s="88">
        <f t="shared" si="37"/>
        <v>6</v>
      </c>
      <c r="G17" s="88">
        <f t="shared" si="37"/>
        <v>6</v>
      </c>
      <c r="H17" s="88">
        <f t="shared" si="37"/>
        <v>6</v>
      </c>
      <c r="I17" s="43"/>
      <c r="J17" s="88">
        <f>$AN$11</f>
        <v>6</v>
      </c>
      <c r="K17" s="88">
        <f t="shared" ref="K17:N17" si="38">$AN$11</f>
        <v>6</v>
      </c>
      <c r="L17" s="88">
        <f t="shared" si="38"/>
        <v>6</v>
      </c>
      <c r="M17" s="88">
        <f t="shared" si="38"/>
        <v>6</v>
      </c>
      <c r="N17" s="88">
        <f t="shared" si="38"/>
        <v>6</v>
      </c>
      <c r="O17" s="88">
        <f>$AN$11</f>
        <v>6</v>
      </c>
      <c r="P17" s="43"/>
      <c r="Q17" s="88">
        <f>$AN$11</f>
        <v>6</v>
      </c>
      <c r="R17" s="88">
        <f t="shared" ref="R17:U17" si="39">$AN$11</f>
        <v>6</v>
      </c>
      <c r="S17" s="88">
        <f t="shared" si="39"/>
        <v>6</v>
      </c>
      <c r="T17" s="88">
        <f t="shared" si="39"/>
        <v>6</v>
      </c>
      <c r="U17" s="88">
        <f t="shared" si="39"/>
        <v>6</v>
      </c>
      <c r="V17" s="88">
        <f>$AN$11</f>
        <v>6</v>
      </c>
      <c r="W17" s="43"/>
      <c r="X17" s="88">
        <f>$AN$11</f>
        <v>6</v>
      </c>
      <c r="Y17" s="88">
        <f t="shared" ref="Y17:AB17" si="40">$AN$11</f>
        <v>6</v>
      </c>
      <c r="Z17" s="88">
        <f t="shared" si="40"/>
        <v>6</v>
      </c>
      <c r="AA17" s="88">
        <f t="shared" si="40"/>
        <v>6</v>
      </c>
      <c r="AB17" s="88">
        <f t="shared" si="40"/>
        <v>6</v>
      </c>
      <c r="AC17" s="88">
        <f>$AN$11</f>
        <v>6</v>
      </c>
      <c r="AD17" s="43"/>
      <c r="AE17" s="88">
        <f t="shared" ref="AE17:AF17" si="41">$AN$11</f>
        <v>6</v>
      </c>
      <c r="AF17" s="88">
        <f t="shared" si="41"/>
        <v>6</v>
      </c>
      <c r="AG17" s="88">
        <f>$AN$11</f>
        <v>6</v>
      </c>
      <c r="AH17" s="46"/>
      <c r="AI17" s="89">
        <f>SUM(D17:AG17)</f>
        <v>156</v>
      </c>
      <c r="AK17" s="24"/>
      <c r="AL17" s="73" t="s">
        <v>57</v>
      </c>
      <c r="AM17" s="74">
        <v>387</v>
      </c>
      <c r="AN17" s="43">
        <v>376</v>
      </c>
      <c r="AO17" s="75">
        <v>321</v>
      </c>
      <c r="AP17" s="19"/>
    </row>
    <row r="18" spans="1:42">
      <c r="A18" s="285"/>
      <c r="B18" s="296"/>
      <c r="C18" s="35" t="s">
        <v>45</v>
      </c>
      <c r="D18" s="33">
        <v>0</v>
      </c>
      <c r="E18" s="10">
        <v>0</v>
      </c>
      <c r="F18" s="10">
        <v>0</v>
      </c>
      <c r="G18" s="10">
        <v>0</v>
      </c>
      <c r="H18" s="10">
        <v>0</v>
      </c>
      <c r="I18" s="10"/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28"/>
      <c r="AI18" s="30">
        <f>SUM(D18:AG18)</f>
        <v>0</v>
      </c>
      <c r="AL18" s="35" t="s">
        <v>58</v>
      </c>
      <c r="AM18" s="76">
        <v>0.46400000000000002</v>
      </c>
      <c r="AN18" s="14">
        <v>0.46400000000000002</v>
      </c>
      <c r="AO18" s="77">
        <v>0.46400000000000002</v>
      </c>
      <c r="AP18" s="13"/>
    </row>
    <row r="19" spans="1:42" ht="15.75" thickBot="1">
      <c r="A19" s="285"/>
      <c r="B19" s="297"/>
      <c r="C19" s="36" t="s">
        <v>49</v>
      </c>
      <c r="D19" s="37">
        <f>D17-D18</f>
        <v>6</v>
      </c>
      <c r="E19" s="27">
        <f>D19 + (E17-E18)</f>
        <v>12</v>
      </c>
      <c r="F19" s="27">
        <f t="shared" ref="F19:H19" si="42">E19 + (F17-F18)</f>
        <v>18</v>
      </c>
      <c r="G19" s="27">
        <f t="shared" si="42"/>
        <v>24</v>
      </c>
      <c r="H19" s="27">
        <f t="shared" si="42"/>
        <v>30</v>
      </c>
      <c r="I19" s="27"/>
      <c r="J19" s="27">
        <f>H19 + (J17-J18)</f>
        <v>36</v>
      </c>
      <c r="K19" s="27">
        <f t="shared" ref="K19:O19" si="43">J19 + (K17-K18)</f>
        <v>42</v>
      </c>
      <c r="L19" s="27">
        <f t="shared" si="43"/>
        <v>48</v>
      </c>
      <c r="M19" s="27">
        <f t="shared" si="43"/>
        <v>54</v>
      </c>
      <c r="N19" s="27">
        <f t="shared" si="43"/>
        <v>60</v>
      </c>
      <c r="O19" s="27">
        <f t="shared" si="43"/>
        <v>66</v>
      </c>
      <c r="P19" s="27"/>
      <c r="Q19" s="27">
        <f>O19 + (Q17-Q18)</f>
        <v>72</v>
      </c>
      <c r="R19" s="27">
        <f t="shared" ref="R19:V19" si="44">Q19 + (R17-R18)</f>
        <v>78</v>
      </c>
      <c r="S19" s="27">
        <f t="shared" si="44"/>
        <v>84</v>
      </c>
      <c r="T19" s="27">
        <f t="shared" si="44"/>
        <v>90</v>
      </c>
      <c r="U19" s="27">
        <f t="shared" si="44"/>
        <v>96</v>
      </c>
      <c r="V19" s="27">
        <f t="shared" si="44"/>
        <v>102</v>
      </c>
      <c r="W19" s="27"/>
      <c r="X19" s="27">
        <f>V19 + (X17-X18)</f>
        <v>108</v>
      </c>
      <c r="Y19" s="27">
        <f>X19 + (Y17-Y18)</f>
        <v>114</v>
      </c>
      <c r="Z19" s="27">
        <f>Y19 + (Z17-Z18)</f>
        <v>120</v>
      </c>
      <c r="AA19" s="27">
        <f>Z19 + (AA17-AA18)</f>
        <v>126</v>
      </c>
      <c r="AB19" s="27">
        <f>AA19 + (AB17-AB18)</f>
        <v>132</v>
      </c>
      <c r="AC19" s="27">
        <f>AB19 + (AC17-AC18)</f>
        <v>138</v>
      </c>
      <c r="AD19" s="27"/>
      <c r="AE19" s="27">
        <f>AC19 + (AE17-AE18)</f>
        <v>144</v>
      </c>
      <c r="AF19" s="27">
        <f>AE19 + (AF17-AF18)</f>
        <v>150</v>
      </c>
      <c r="AG19" s="27">
        <f>AF19 + (AG17-AG18)</f>
        <v>156</v>
      </c>
      <c r="AH19" s="29"/>
      <c r="AI19" s="31">
        <f>AG19</f>
        <v>156</v>
      </c>
      <c r="AK19" s="24"/>
      <c r="AL19" s="35" t="s">
        <v>59</v>
      </c>
      <c r="AM19" s="76">
        <v>0.85</v>
      </c>
      <c r="AN19" s="14">
        <v>0.85</v>
      </c>
      <c r="AO19" s="77">
        <v>0.85</v>
      </c>
      <c r="AP19" s="1"/>
    </row>
    <row r="20" spans="1:42" ht="15" customHeight="1" thickBot="1">
      <c r="A20" s="285"/>
      <c r="B20" s="298" t="s">
        <v>51</v>
      </c>
      <c r="C20" s="34" t="s">
        <v>43</v>
      </c>
      <c r="D20" s="50">
        <f>$AN$12</f>
        <v>5</v>
      </c>
      <c r="E20" s="50">
        <f t="shared" ref="E20:H20" si="45">$AN$12</f>
        <v>5</v>
      </c>
      <c r="F20" s="50">
        <f t="shared" si="45"/>
        <v>5</v>
      </c>
      <c r="G20" s="50">
        <f t="shared" si="45"/>
        <v>5</v>
      </c>
      <c r="H20" s="50">
        <f t="shared" si="45"/>
        <v>5</v>
      </c>
      <c r="I20" s="38"/>
      <c r="J20" s="50">
        <f>$AN$12</f>
        <v>5</v>
      </c>
      <c r="K20" s="50">
        <f t="shared" ref="K20:N20" si="46">$AN$12</f>
        <v>5</v>
      </c>
      <c r="L20" s="50">
        <f t="shared" si="46"/>
        <v>5</v>
      </c>
      <c r="M20" s="50">
        <f t="shared" si="46"/>
        <v>5</v>
      </c>
      <c r="N20" s="50">
        <f t="shared" si="46"/>
        <v>5</v>
      </c>
      <c r="O20" s="50">
        <f>$AN$12</f>
        <v>5</v>
      </c>
      <c r="P20" s="38"/>
      <c r="Q20" s="50">
        <f>$AN$12</f>
        <v>5</v>
      </c>
      <c r="R20" s="50">
        <f t="shared" ref="R20:U20" si="47">$AN$12</f>
        <v>5</v>
      </c>
      <c r="S20" s="50">
        <f t="shared" si="47"/>
        <v>5</v>
      </c>
      <c r="T20" s="50">
        <f t="shared" si="47"/>
        <v>5</v>
      </c>
      <c r="U20" s="50">
        <f t="shared" si="47"/>
        <v>5</v>
      </c>
      <c r="V20" s="50">
        <f>$AN$12</f>
        <v>5</v>
      </c>
      <c r="W20" s="38"/>
      <c r="X20" s="50">
        <f>$AN$12</f>
        <v>5</v>
      </c>
      <c r="Y20" s="50">
        <f t="shared" ref="Y20:AB20" si="48">$AN$12</f>
        <v>5</v>
      </c>
      <c r="Z20" s="50">
        <f t="shared" si="48"/>
        <v>5</v>
      </c>
      <c r="AA20" s="50">
        <f t="shared" si="48"/>
        <v>5</v>
      </c>
      <c r="AB20" s="50">
        <f t="shared" si="48"/>
        <v>5</v>
      </c>
      <c r="AC20" s="50">
        <f>$AN$12</f>
        <v>5</v>
      </c>
      <c r="AD20" s="38"/>
      <c r="AE20" s="50">
        <f t="shared" ref="AE20:AF20" si="49">$AN$12</f>
        <v>5</v>
      </c>
      <c r="AF20" s="50">
        <f t="shared" si="49"/>
        <v>5</v>
      </c>
      <c r="AG20" s="50">
        <f>$AN$12</f>
        <v>5</v>
      </c>
      <c r="AH20" s="39"/>
      <c r="AI20" s="32">
        <f>SUM(D20:AG20)</f>
        <v>130</v>
      </c>
      <c r="AL20" s="36" t="s">
        <v>60</v>
      </c>
      <c r="AM20" s="78">
        <f>AM17/AM18*AM19</f>
        <v>708.94396551724139</v>
      </c>
      <c r="AN20" s="79">
        <f t="shared" ref="AN20:AO20" si="50">AN17/AN18*AN19</f>
        <v>688.79310344827582</v>
      </c>
      <c r="AO20" s="80">
        <f t="shared" si="50"/>
        <v>588.03879310344826</v>
      </c>
      <c r="AP20" s="13"/>
    </row>
    <row r="21" spans="1:42">
      <c r="A21" s="285"/>
      <c r="B21" s="299"/>
      <c r="C21" s="35" t="s">
        <v>45</v>
      </c>
      <c r="D21" s="33">
        <v>0</v>
      </c>
      <c r="E21" s="10">
        <v>0</v>
      </c>
      <c r="F21" s="10">
        <v>0</v>
      </c>
      <c r="G21" s="10">
        <v>0</v>
      </c>
      <c r="H21" s="10">
        <v>0</v>
      </c>
      <c r="I21" s="10"/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28"/>
      <c r="AI21" s="30">
        <f>SUM(D21:AG21)</f>
        <v>0</v>
      </c>
      <c r="AK21" s="23"/>
    </row>
    <row r="22" spans="1:42" ht="15.75" thickBot="1">
      <c r="A22" s="285"/>
      <c r="B22" s="300"/>
      <c r="C22" s="36" t="s">
        <v>49</v>
      </c>
      <c r="D22" s="37">
        <f>D20-D21</f>
        <v>5</v>
      </c>
      <c r="E22" s="27">
        <f>D22 + (E20-E21)</f>
        <v>10</v>
      </c>
      <c r="F22" s="27">
        <f t="shared" ref="F22:H22" si="51">E22 + (F20-F21)</f>
        <v>15</v>
      </c>
      <c r="G22" s="27">
        <f t="shared" si="51"/>
        <v>20</v>
      </c>
      <c r="H22" s="27">
        <f t="shared" si="51"/>
        <v>25</v>
      </c>
      <c r="I22" s="27"/>
      <c r="J22" s="27">
        <f>H22 + (J20-J21)</f>
        <v>30</v>
      </c>
      <c r="K22" s="27">
        <f t="shared" ref="K22:O22" si="52">J22 + (K20-K21)</f>
        <v>35</v>
      </c>
      <c r="L22" s="27">
        <f t="shared" si="52"/>
        <v>40</v>
      </c>
      <c r="M22" s="27">
        <f t="shared" si="52"/>
        <v>45</v>
      </c>
      <c r="N22" s="27">
        <f t="shared" si="52"/>
        <v>50</v>
      </c>
      <c r="O22" s="27">
        <f t="shared" si="52"/>
        <v>55</v>
      </c>
      <c r="P22" s="27"/>
      <c r="Q22" s="27">
        <f>O22 + (Q20-Q21)</f>
        <v>60</v>
      </c>
      <c r="R22" s="27">
        <f t="shared" ref="R22:V22" si="53">Q22 + (R20-R21)</f>
        <v>65</v>
      </c>
      <c r="S22" s="27">
        <f t="shared" si="53"/>
        <v>70</v>
      </c>
      <c r="T22" s="27">
        <f t="shared" si="53"/>
        <v>75</v>
      </c>
      <c r="U22" s="27">
        <f t="shared" si="53"/>
        <v>80</v>
      </c>
      <c r="V22" s="27">
        <f t="shared" si="53"/>
        <v>85</v>
      </c>
      <c r="W22" s="27"/>
      <c r="X22" s="27">
        <f>V22 + (X20-X21)</f>
        <v>90</v>
      </c>
      <c r="Y22" s="27">
        <f t="shared" ref="Y22:AC22" si="54">X22 + (Y20-Y21)</f>
        <v>95</v>
      </c>
      <c r="Z22" s="27">
        <f t="shared" si="54"/>
        <v>100</v>
      </c>
      <c r="AA22" s="27">
        <f t="shared" si="54"/>
        <v>105</v>
      </c>
      <c r="AB22" s="27">
        <f t="shared" si="54"/>
        <v>110</v>
      </c>
      <c r="AC22" s="27">
        <f t="shared" si="54"/>
        <v>115</v>
      </c>
      <c r="AD22" s="27"/>
      <c r="AE22" s="27">
        <f>AC22 + (AE20-AE21)</f>
        <v>120</v>
      </c>
      <c r="AF22" s="27">
        <f t="shared" ref="AF22" si="55">AE22 + (AF20-AF21)</f>
        <v>125</v>
      </c>
      <c r="AG22" s="27">
        <f>AF22 + (AG20-AG21)</f>
        <v>130</v>
      </c>
      <c r="AH22" s="29"/>
      <c r="AI22" s="31">
        <f>AG22</f>
        <v>130</v>
      </c>
      <c r="AK22" s="23"/>
    </row>
    <row r="23" spans="1:42" ht="15" customHeight="1">
      <c r="A23" s="285"/>
      <c r="B23" s="301" t="s">
        <v>55</v>
      </c>
      <c r="C23" s="34" t="s">
        <v>43</v>
      </c>
      <c r="D23" s="50">
        <f>$AN$13</f>
        <v>4</v>
      </c>
      <c r="E23" s="50">
        <f t="shared" ref="E23:H23" si="56">$AN$13</f>
        <v>4</v>
      </c>
      <c r="F23" s="50">
        <f t="shared" si="56"/>
        <v>4</v>
      </c>
      <c r="G23" s="50">
        <f t="shared" si="56"/>
        <v>4</v>
      </c>
      <c r="H23" s="50">
        <f t="shared" si="56"/>
        <v>4</v>
      </c>
      <c r="I23" s="38"/>
      <c r="J23" s="50">
        <f>$AN$13</f>
        <v>4</v>
      </c>
      <c r="K23" s="50">
        <f t="shared" ref="K23:N23" si="57">$AN$13</f>
        <v>4</v>
      </c>
      <c r="L23" s="50">
        <f t="shared" si="57"/>
        <v>4</v>
      </c>
      <c r="M23" s="50">
        <f t="shared" si="57"/>
        <v>4</v>
      </c>
      <c r="N23" s="50">
        <f t="shared" si="57"/>
        <v>4</v>
      </c>
      <c r="O23" s="50">
        <f>$AN$13</f>
        <v>4</v>
      </c>
      <c r="P23" s="38"/>
      <c r="Q23" s="50">
        <f>$AN$13</f>
        <v>4</v>
      </c>
      <c r="R23" s="50">
        <f t="shared" ref="R23:U23" si="58">$AN$13</f>
        <v>4</v>
      </c>
      <c r="S23" s="50">
        <f t="shared" si="58"/>
        <v>4</v>
      </c>
      <c r="T23" s="50">
        <f t="shared" si="58"/>
        <v>4</v>
      </c>
      <c r="U23" s="50">
        <f t="shared" si="58"/>
        <v>4</v>
      </c>
      <c r="V23" s="50">
        <f>$AN$13</f>
        <v>4</v>
      </c>
      <c r="W23" s="38"/>
      <c r="X23" s="50">
        <f>$AN$13</f>
        <v>4</v>
      </c>
      <c r="Y23" s="50">
        <f t="shared" ref="Y23:AB23" si="59">$AN$13</f>
        <v>4</v>
      </c>
      <c r="Z23" s="50">
        <f t="shared" si="59"/>
        <v>4</v>
      </c>
      <c r="AA23" s="50">
        <f t="shared" si="59"/>
        <v>4</v>
      </c>
      <c r="AB23" s="50">
        <f t="shared" si="59"/>
        <v>4</v>
      </c>
      <c r="AC23" s="50">
        <f>$AN$13</f>
        <v>4</v>
      </c>
      <c r="AD23" s="38"/>
      <c r="AE23" s="50">
        <f t="shared" ref="AE23:AF23" si="60">$AN$13</f>
        <v>4</v>
      </c>
      <c r="AF23" s="50">
        <f t="shared" si="60"/>
        <v>4</v>
      </c>
      <c r="AG23" s="50">
        <f>$AN$13</f>
        <v>4</v>
      </c>
      <c r="AH23" s="39"/>
      <c r="AI23" s="32">
        <f>SUM(D23:AG23)</f>
        <v>104</v>
      </c>
      <c r="AK23" s="23"/>
    </row>
    <row r="24" spans="1:42">
      <c r="A24" s="285"/>
      <c r="B24" s="302"/>
      <c r="C24" s="35" t="s">
        <v>45</v>
      </c>
      <c r="D24" s="33">
        <v>0</v>
      </c>
      <c r="E24" s="10">
        <v>0</v>
      </c>
      <c r="F24" s="10">
        <v>0</v>
      </c>
      <c r="G24" s="10">
        <v>0</v>
      </c>
      <c r="H24" s="10">
        <v>0</v>
      </c>
      <c r="I24" s="10"/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28"/>
      <c r="AI24" s="30">
        <f>SUM(D24:AG24)</f>
        <v>0</v>
      </c>
      <c r="AK24" s="23"/>
    </row>
    <row r="25" spans="1:42" ht="15.75" thickBot="1">
      <c r="A25" s="285"/>
      <c r="B25" s="303"/>
      <c r="C25" s="65" t="s">
        <v>49</v>
      </c>
      <c r="D25" s="84">
        <f>D23-D24</f>
        <v>4</v>
      </c>
      <c r="E25" s="85">
        <f>D25 + (E23-E24)</f>
        <v>8</v>
      </c>
      <c r="F25" s="85">
        <f t="shared" ref="F25:H25" si="61">E25 + (F23-F24)</f>
        <v>12</v>
      </c>
      <c r="G25" s="85">
        <f t="shared" si="61"/>
        <v>16</v>
      </c>
      <c r="H25" s="85">
        <f t="shared" si="61"/>
        <v>20</v>
      </c>
      <c r="I25" s="85"/>
      <c r="J25" s="85">
        <f>H25 + (J23-J24)</f>
        <v>24</v>
      </c>
      <c r="K25" s="85">
        <f t="shared" ref="K25:O25" si="62">J25 + (K23-K24)</f>
        <v>28</v>
      </c>
      <c r="L25" s="85">
        <f t="shared" si="62"/>
        <v>32</v>
      </c>
      <c r="M25" s="85">
        <f t="shared" si="62"/>
        <v>36</v>
      </c>
      <c r="N25" s="85">
        <f t="shared" si="62"/>
        <v>40</v>
      </c>
      <c r="O25" s="85">
        <f t="shared" si="62"/>
        <v>44</v>
      </c>
      <c r="P25" s="85"/>
      <c r="Q25" s="85">
        <f>O25 + (Q23-Q24)</f>
        <v>48</v>
      </c>
      <c r="R25" s="85">
        <f t="shared" ref="R25:V25" si="63">Q25 + (R23-R24)</f>
        <v>52</v>
      </c>
      <c r="S25" s="85">
        <f t="shared" si="63"/>
        <v>56</v>
      </c>
      <c r="T25" s="85">
        <f t="shared" si="63"/>
        <v>60</v>
      </c>
      <c r="U25" s="85">
        <f t="shared" si="63"/>
        <v>64</v>
      </c>
      <c r="V25" s="85">
        <f t="shared" si="63"/>
        <v>68</v>
      </c>
      <c r="W25" s="85"/>
      <c r="X25" s="85">
        <f>V25 + (X23-X24)</f>
        <v>72</v>
      </c>
      <c r="Y25" s="85">
        <f t="shared" ref="Y25:AC25" si="64">X25 + (Y23-Y24)</f>
        <v>76</v>
      </c>
      <c r="Z25" s="85">
        <f t="shared" si="64"/>
        <v>80</v>
      </c>
      <c r="AA25" s="85">
        <f t="shared" si="64"/>
        <v>84</v>
      </c>
      <c r="AB25" s="85">
        <f t="shared" si="64"/>
        <v>88</v>
      </c>
      <c r="AC25" s="85">
        <f t="shared" si="64"/>
        <v>92</v>
      </c>
      <c r="AD25" s="85"/>
      <c r="AE25" s="85">
        <f>AC25 + (AE23-AE24)</f>
        <v>96</v>
      </c>
      <c r="AF25" s="85">
        <f t="shared" ref="AF25" si="65">AE25 + (AF23-AF24)</f>
        <v>100</v>
      </c>
      <c r="AG25" s="85">
        <f>AF25 + (AG23-AG24)</f>
        <v>104</v>
      </c>
      <c r="AH25" s="86"/>
      <c r="AI25" s="87">
        <f>AG25</f>
        <v>104</v>
      </c>
      <c r="AK25" s="23"/>
    </row>
    <row r="26" spans="1:42" ht="15" customHeight="1" thickTop="1">
      <c r="A26" s="293"/>
      <c r="B26" s="307" t="s">
        <v>56</v>
      </c>
      <c r="C26" s="90" t="s">
        <v>43</v>
      </c>
      <c r="D26" s="91">
        <f>SUM(D17,D20,D23)</f>
        <v>15</v>
      </c>
      <c r="E26" s="91">
        <f t="shared" ref="E26:H26" si="66">SUM(E17,E20,E23)</f>
        <v>15</v>
      </c>
      <c r="F26" s="91">
        <f t="shared" si="66"/>
        <v>15</v>
      </c>
      <c r="G26" s="91">
        <f t="shared" si="66"/>
        <v>15</v>
      </c>
      <c r="H26" s="91">
        <f t="shared" si="66"/>
        <v>15</v>
      </c>
      <c r="I26" s="91"/>
      <c r="J26" s="91">
        <f t="shared" ref="J26:V27" si="67">SUM(J17,J20,J23)</f>
        <v>15</v>
      </c>
      <c r="K26" s="91">
        <f t="shared" si="67"/>
        <v>15</v>
      </c>
      <c r="L26" s="91">
        <f t="shared" si="67"/>
        <v>15</v>
      </c>
      <c r="M26" s="91">
        <f t="shared" si="67"/>
        <v>15</v>
      </c>
      <c r="N26" s="91">
        <f t="shared" si="67"/>
        <v>15</v>
      </c>
      <c r="O26" s="91">
        <f t="shared" si="67"/>
        <v>15</v>
      </c>
      <c r="P26" s="91"/>
      <c r="Q26" s="91">
        <f t="shared" ref="Q26:V26" si="68">SUM(Q17,Q20,Q23)</f>
        <v>15</v>
      </c>
      <c r="R26" s="91">
        <f t="shared" si="68"/>
        <v>15</v>
      </c>
      <c r="S26" s="91">
        <f t="shared" si="68"/>
        <v>15</v>
      </c>
      <c r="T26" s="91">
        <f t="shared" si="68"/>
        <v>15</v>
      </c>
      <c r="U26" s="91">
        <f t="shared" si="68"/>
        <v>15</v>
      </c>
      <c r="V26" s="91">
        <f t="shared" si="68"/>
        <v>15</v>
      </c>
      <c r="W26" s="91"/>
      <c r="X26" s="91">
        <f t="shared" ref="X26:AG27" si="69">SUM(X17,X20,X23)</f>
        <v>15</v>
      </c>
      <c r="Y26" s="91">
        <f t="shared" si="69"/>
        <v>15</v>
      </c>
      <c r="Z26" s="91">
        <f t="shared" si="69"/>
        <v>15</v>
      </c>
      <c r="AA26" s="91">
        <f t="shared" si="69"/>
        <v>15</v>
      </c>
      <c r="AB26" s="91">
        <f t="shared" si="69"/>
        <v>15</v>
      </c>
      <c r="AC26" s="91">
        <f t="shared" si="69"/>
        <v>15</v>
      </c>
      <c r="AD26" s="91"/>
      <c r="AE26" s="91">
        <f>SUM(AE17,AE20,AE23)</f>
        <v>15</v>
      </c>
      <c r="AF26" s="91">
        <f>SUM(AF17,AF20,AF23)</f>
        <v>15</v>
      </c>
      <c r="AG26" s="91">
        <f>SUM(AG17,AG20,AG23)</f>
        <v>15</v>
      </c>
      <c r="AH26" s="92"/>
      <c r="AI26" s="93">
        <f>SUM(D26:AG26)</f>
        <v>390</v>
      </c>
      <c r="AK26" s="23"/>
    </row>
    <row r="27" spans="1:42">
      <c r="A27" s="293"/>
      <c r="B27" s="308"/>
      <c r="C27" s="94" t="s">
        <v>45</v>
      </c>
      <c r="D27" s="95">
        <f t="shared" ref="D27:J27" si="70">SUM(D18,D21,D24)</f>
        <v>0</v>
      </c>
      <c r="E27" s="95">
        <f t="shared" si="70"/>
        <v>0</v>
      </c>
      <c r="F27" s="95">
        <f t="shared" si="70"/>
        <v>0</v>
      </c>
      <c r="G27" s="95">
        <f t="shared" si="70"/>
        <v>0</v>
      </c>
      <c r="H27" s="95">
        <f t="shared" si="70"/>
        <v>0</v>
      </c>
      <c r="I27" s="96"/>
      <c r="J27" s="95">
        <f t="shared" si="70"/>
        <v>0</v>
      </c>
      <c r="K27" s="95">
        <f t="shared" si="67"/>
        <v>0</v>
      </c>
      <c r="L27" s="95">
        <f t="shared" si="67"/>
        <v>0</v>
      </c>
      <c r="M27" s="95">
        <f>SUM(M18,M21,M24)</f>
        <v>0</v>
      </c>
      <c r="N27" s="95">
        <f t="shared" si="67"/>
        <v>0</v>
      </c>
      <c r="O27" s="95">
        <f t="shared" si="67"/>
        <v>0</v>
      </c>
      <c r="P27" s="96"/>
      <c r="Q27" s="95">
        <f t="shared" si="67"/>
        <v>0</v>
      </c>
      <c r="R27" s="95">
        <f t="shared" si="67"/>
        <v>0</v>
      </c>
      <c r="S27" s="95">
        <f>SUM(S18,S21,S24)</f>
        <v>0</v>
      </c>
      <c r="T27" s="95">
        <f t="shared" si="67"/>
        <v>0</v>
      </c>
      <c r="U27" s="95">
        <f t="shared" si="67"/>
        <v>0</v>
      </c>
      <c r="V27" s="95">
        <f t="shared" si="67"/>
        <v>0</v>
      </c>
      <c r="W27" s="96"/>
      <c r="X27" s="95">
        <f t="shared" si="69"/>
        <v>0</v>
      </c>
      <c r="Y27" s="95">
        <f t="shared" si="69"/>
        <v>0</v>
      </c>
      <c r="Z27" s="95">
        <f t="shared" si="69"/>
        <v>0</v>
      </c>
      <c r="AA27" s="95">
        <f t="shared" si="69"/>
        <v>0</v>
      </c>
      <c r="AB27" s="95">
        <f t="shared" si="69"/>
        <v>0</v>
      </c>
      <c r="AC27" s="95">
        <f t="shared" si="69"/>
        <v>0</v>
      </c>
      <c r="AD27" s="96"/>
      <c r="AE27" s="95">
        <f t="shared" si="69"/>
        <v>0</v>
      </c>
      <c r="AF27" s="95">
        <f t="shared" si="69"/>
        <v>0</v>
      </c>
      <c r="AG27" s="95">
        <f t="shared" si="69"/>
        <v>0</v>
      </c>
      <c r="AH27" s="97"/>
      <c r="AI27" s="98"/>
      <c r="AK27" s="23"/>
    </row>
    <row r="28" spans="1:42" ht="15.75" thickBot="1">
      <c r="A28" s="294"/>
      <c r="B28" s="309"/>
      <c r="C28" s="99" t="s">
        <v>49</v>
      </c>
      <c r="D28" s="100">
        <f>D26-D27</f>
        <v>15</v>
      </c>
      <c r="E28" s="101">
        <f>D28 + (E26-E27)</f>
        <v>30</v>
      </c>
      <c r="F28" s="101">
        <f t="shared" ref="F28:H28" si="71">E28 + (F26-F27)</f>
        <v>45</v>
      </c>
      <c r="G28" s="101">
        <f t="shared" si="71"/>
        <v>60</v>
      </c>
      <c r="H28" s="101">
        <f t="shared" si="71"/>
        <v>75</v>
      </c>
      <c r="I28" s="101"/>
      <c r="J28" s="101">
        <f>H28 + (J26-J27)</f>
        <v>90</v>
      </c>
      <c r="K28" s="101">
        <f t="shared" ref="K28:O28" si="72">J28 + (K26-K27)</f>
        <v>105</v>
      </c>
      <c r="L28" s="101">
        <f t="shared" si="72"/>
        <v>120</v>
      </c>
      <c r="M28" s="101">
        <f t="shared" si="72"/>
        <v>135</v>
      </c>
      <c r="N28" s="101">
        <f t="shared" si="72"/>
        <v>150</v>
      </c>
      <c r="O28" s="101">
        <f t="shared" si="72"/>
        <v>165</v>
      </c>
      <c r="P28" s="101"/>
      <c r="Q28" s="101">
        <f>O28 + (Q26-Q27)</f>
        <v>180</v>
      </c>
      <c r="R28" s="101">
        <f t="shared" ref="R28:V28" si="73">Q28 + (R26-R27)</f>
        <v>195</v>
      </c>
      <c r="S28" s="101">
        <f t="shared" si="73"/>
        <v>210</v>
      </c>
      <c r="T28" s="101">
        <f t="shared" si="73"/>
        <v>225</v>
      </c>
      <c r="U28" s="101">
        <f t="shared" si="73"/>
        <v>240</v>
      </c>
      <c r="V28" s="101">
        <f t="shared" si="73"/>
        <v>255</v>
      </c>
      <c r="W28" s="101"/>
      <c r="X28" s="101">
        <f>V28 + (X26-X27)</f>
        <v>270</v>
      </c>
      <c r="Y28" s="101">
        <f t="shared" ref="Y28:AC28" si="74">X28 + (Y26-Y27)</f>
        <v>285</v>
      </c>
      <c r="Z28" s="101">
        <f t="shared" si="74"/>
        <v>300</v>
      </c>
      <c r="AA28" s="101">
        <f t="shared" si="74"/>
        <v>315</v>
      </c>
      <c r="AB28" s="101">
        <f t="shared" si="74"/>
        <v>330</v>
      </c>
      <c r="AC28" s="101">
        <f t="shared" si="74"/>
        <v>345</v>
      </c>
      <c r="AD28" s="101"/>
      <c r="AE28" s="101">
        <f>AC28 + (AE26-AE27)</f>
        <v>360</v>
      </c>
      <c r="AF28" s="101">
        <f t="shared" ref="AF28" si="75">AE28 + (AF26-AF27)</f>
        <v>375</v>
      </c>
      <c r="AG28" s="101">
        <f>AF28 + (AG26-AG27)</f>
        <v>390</v>
      </c>
      <c r="AH28" s="102"/>
      <c r="AI28" s="103">
        <f>AG28</f>
        <v>390</v>
      </c>
      <c r="AK28" s="23"/>
    </row>
    <row r="29" spans="1:42" ht="15" customHeight="1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K29" s="23"/>
    </row>
    <row r="30" spans="1:42" ht="15" customHeight="1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K30" s="23"/>
    </row>
    <row r="31" spans="1:42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K31" s="23"/>
    </row>
    <row r="32" spans="1:42" ht="15" customHeight="1">
      <c r="A32" s="81"/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K32" s="23"/>
    </row>
    <row r="33" spans="1:37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K33" s="23"/>
    </row>
    <row r="34" spans="1:37">
      <c r="A34" s="81"/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K34" s="23"/>
    </row>
    <row r="35" spans="1:37" ht="15" customHeight="1">
      <c r="A35" s="81"/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K35" s="23"/>
    </row>
    <row r="36" spans="1:37">
      <c r="A36" s="81"/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K36" s="23"/>
    </row>
    <row r="37" spans="1:37">
      <c r="A37" s="81"/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K37" s="23"/>
    </row>
    <row r="38" spans="1:37" ht="15" customHeight="1">
      <c r="A38" s="81"/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K38" s="23"/>
    </row>
    <row r="39" spans="1:37">
      <c r="A39" s="81"/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K39" s="23"/>
    </row>
    <row r="40" spans="1:37">
      <c r="A40" s="81"/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K40" s="23"/>
    </row>
    <row r="41" spans="1:37" ht="15" customHeight="1">
      <c r="A41" s="81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K41" s="23"/>
    </row>
    <row r="42" spans="1:37">
      <c r="A42" s="81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K42" s="23"/>
    </row>
    <row r="43" spans="1:37" ht="15" customHeight="1">
      <c r="A43" s="81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K43" s="23"/>
    </row>
    <row r="44" spans="1:37" ht="15" customHeight="1">
      <c r="A44" s="81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K44" s="23"/>
    </row>
    <row r="45" spans="1:37">
      <c r="A45" s="81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K45" s="23"/>
    </row>
    <row r="46" spans="1:37">
      <c r="A46" s="81"/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K46" s="23"/>
    </row>
    <row r="47" spans="1:37" ht="15" customHeight="1">
      <c r="A47" s="81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K47" s="23"/>
    </row>
    <row r="48" spans="1:37">
      <c r="A48" s="81"/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K48" s="23"/>
    </row>
    <row r="49" spans="37:37">
      <c r="AK49" s="23"/>
    </row>
    <row r="50" spans="37:37" ht="15" customHeight="1">
      <c r="AK50" s="23"/>
    </row>
    <row r="51" spans="37:37">
      <c r="AK51" s="23"/>
    </row>
    <row r="52" spans="37:37">
      <c r="AK52" s="23"/>
    </row>
    <row r="53" spans="37:37" ht="15" customHeight="1">
      <c r="AK53" s="23"/>
    </row>
    <row r="56" spans="37:37" ht="15" customHeight="1"/>
    <row r="59" spans="37:37" ht="15" customHeight="1"/>
    <row r="62" spans="37:37" ht="15" customHeight="1"/>
    <row r="65" ht="15" customHeight="1"/>
    <row r="68" ht="15" customHeight="1"/>
    <row r="71" ht="15" customHeight="1"/>
    <row r="74" ht="15" customHeight="1"/>
  </sheetData>
  <mergeCells count="14">
    <mergeCell ref="A1:AI2"/>
    <mergeCell ref="AI3:AI4"/>
    <mergeCell ref="A5:A16"/>
    <mergeCell ref="B5:B7"/>
    <mergeCell ref="AL5:AN5"/>
    <mergeCell ref="B8:B10"/>
    <mergeCell ref="B11:B13"/>
    <mergeCell ref="B14:B16"/>
    <mergeCell ref="AL15:AO15"/>
    <mergeCell ref="A17:A28"/>
    <mergeCell ref="B17:B19"/>
    <mergeCell ref="B20:B22"/>
    <mergeCell ref="B23:B25"/>
    <mergeCell ref="B26:B28"/>
  </mergeCells>
  <conditionalFormatting sqref="D7:H7 J7:O7 Q7:V7 X7:AC7 AE7:AG7 AI7">
    <cfRule type="expression" dxfId="693" priority="15">
      <formula>D7&gt;0</formula>
    </cfRule>
    <cfRule type="expression" dxfId="692" priority="16">
      <formula>D7&lt;=0</formula>
    </cfRule>
  </conditionalFormatting>
  <conditionalFormatting sqref="D10:H10 J10:O10 Q10:V10 X10:AC10 AE10:AG10 AI10">
    <cfRule type="expression" dxfId="691" priority="13">
      <formula>D10&gt;0</formula>
    </cfRule>
    <cfRule type="expression" dxfId="690" priority="14">
      <formula>D10&lt;=0</formula>
    </cfRule>
  </conditionalFormatting>
  <conditionalFormatting sqref="D13:H13 J13:O13 Q13:V13 X13:AC13 AE13:AG13 AI13">
    <cfRule type="expression" dxfId="689" priority="11">
      <formula>D13&gt;0</formula>
    </cfRule>
    <cfRule type="expression" dxfId="688" priority="12">
      <formula>D13&lt;=0</formula>
    </cfRule>
  </conditionalFormatting>
  <conditionalFormatting sqref="D16:H16 J16:O16 Q16:V16 X16:AC16 AE16:AG16 AI16">
    <cfRule type="expression" dxfId="687" priority="9">
      <formula>D16&gt;0</formula>
    </cfRule>
    <cfRule type="expression" dxfId="686" priority="10">
      <formula>D16&lt;=0</formula>
    </cfRule>
  </conditionalFormatting>
  <conditionalFormatting sqref="D19:H19 J19:O19 Q19:V19 X19:AC19 AE19:AG19 AI19">
    <cfRule type="expression" dxfId="685" priority="7">
      <formula>D19&gt;0</formula>
    </cfRule>
    <cfRule type="expression" dxfId="684" priority="8">
      <formula>D19&lt;=0</formula>
    </cfRule>
  </conditionalFormatting>
  <conditionalFormatting sqref="D22:H22 J22:O22 Q22:V22 X22:AC22 AE22:AG22 AI22">
    <cfRule type="expression" dxfId="683" priority="5">
      <formula>D22&gt;0</formula>
    </cfRule>
    <cfRule type="expression" dxfId="682" priority="6">
      <formula>D22&lt;=0</formula>
    </cfRule>
  </conditionalFormatting>
  <conditionalFormatting sqref="D25:H25 J25:O25 Q25:V25 X25:AC25 AE25:AG25 AI25">
    <cfRule type="expression" dxfId="681" priority="3">
      <formula>D25&gt;0</formula>
    </cfRule>
    <cfRule type="expression" dxfId="680" priority="4">
      <formula>D25&lt;=0</formula>
    </cfRule>
  </conditionalFormatting>
  <conditionalFormatting sqref="D28:H28 J28:O28 Q28:V28 X28:AC28 AE28:AG28 AI28">
    <cfRule type="expression" dxfId="679" priority="1">
      <formula>D28&gt;0</formula>
    </cfRule>
    <cfRule type="expression" dxfId="678" priority="2">
      <formula>D28&lt;=0</formula>
    </cfRule>
  </conditionalFormatting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D1AE3-1326-41C2-BE06-92C77B5F9009}">
  <sheetPr>
    <tabColor rgb="FFFF0000"/>
  </sheetPr>
  <dimension ref="A1:AP74"/>
  <sheetViews>
    <sheetView showGridLines="0" topLeftCell="E1" zoomScale="85" zoomScaleNormal="85" workbookViewId="0">
      <selection activeCell="D5" sqref="D5"/>
    </sheetView>
  </sheetViews>
  <sheetFormatPr defaultRowHeight="15"/>
  <cols>
    <col min="1" max="1" width="3.7109375" bestFit="1" customWidth="1"/>
    <col min="2" max="2" width="4.28515625" bestFit="1" customWidth="1"/>
    <col min="3" max="3" width="13.5703125" bestFit="1" customWidth="1"/>
    <col min="4" max="34" width="5.7109375" style="15" customWidth="1"/>
    <col min="36" max="36" width="19.85546875" bestFit="1" customWidth="1"/>
    <col min="37" max="37" width="11.7109375" bestFit="1" customWidth="1"/>
    <col min="38" max="38" width="16.42578125" bestFit="1" customWidth="1"/>
    <col min="39" max="39" width="11.140625" customWidth="1"/>
    <col min="40" max="40" width="11.140625" bestFit="1" customWidth="1"/>
    <col min="41" max="41" width="10.5703125" bestFit="1" customWidth="1"/>
  </cols>
  <sheetData>
    <row r="1" spans="1:41" ht="15" customHeight="1">
      <c r="A1" s="287" t="s">
        <v>29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287"/>
      <c r="U1" s="287"/>
      <c r="V1" s="287"/>
      <c r="W1" s="287"/>
      <c r="X1" s="287"/>
      <c r="Y1" s="287"/>
      <c r="Z1" s="287"/>
      <c r="AA1" s="287"/>
      <c r="AB1" s="287"/>
      <c r="AC1" s="287"/>
      <c r="AD1" s="287"/>
      <c r="AE1" s="287"/>
      <c r="AF1" s="287"/>
      <c r="AG1" s="287"/>
      <c r="AH1" s="287"/>
      <c r="AI1" s="288"/>
    </row>
    <row r="2" spans="1:41" ht="15" customHeight="1" thickBot="1">
      <c r="A2" s="289"/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289"/>
      <c r="U2" s="289"/>
      <c r="V2" s="289"/>
      <c r="W2" s="289"/>
      <c r="X2" s="289"/>
      <c r="Y2" s="289"/>
      <c r="Z2" s="289"/>
      <c r="AA2" s="289"/>
      <c r="AB2" s="289"/>
      <c r="AC2" s="289"/>
      <c r="AD2" s="289"/>
      <c r="AE2" s="289"/>
      <c r="AF2" s="289"/>
      <c r="AG2" s="289"/>
      <c r="AH2" s="289"/>
      <c r="AI2" s="290"/>
    </row>
    <row r="3" spans="1:41" ht="23.25" customHeight="1">
      <c r="A3" s="40"/>
      <c r="B3" s="41"/>
      <c r="C3" s="42" t="s">
        <v>30</v>
      </c>
      <c r="D3" s="43" t="s">
        <v>31</v>
      </c>
      <c r="E3" s="43" t="s">
        <v>32</v>
      </c>
      <c r="F3" s="43" t="s">
        <v>33</v>
      </c>
      <c r="G3" s="43" t="s">
        <v>34</v>
      </c>
      <c r="H3" s="44" t="s">
        <v>35</v>
      </c>
      <c r="I3" s="45" t="s">
        <v>36</v>
      </c>
      <c r="J3" s="43" t="s">
        <v>37</v>
      </c>
      <c r="K3" s="43" t="s">
        <v>31</v>
      </c>
      <c r="L3" s="43" t="s">
        <v>32</v>
      </c>
      <c r="M3" s="43" t="s">
        <v>33</v>
      </c>
      <c r="N3" s="43" t="s">
        <v>34</v>
      </c>
      <c r="O3" s="44" t="s">
        <v>35</v>
      </c>
      <c r="P3" s="45" t="s">
        <v>36</v>
      </c>
      <c r="Q3" s="43" t="s">
        <v>37</v>
      </c>
      <c r="R3" s="43" t="s">
        <v>31</v>
      </c>
      <c r="S3" s="43" t="s">
        <v>32</v>
      </c>
      <c r="T3" s="43" t="s">
        <v>33</v>
      </c>
      <c r="U3" s="43" t="s">
        <v>34</v>
      </c>
      <c r="V3" s="44" t="s">
        <v>35</v>
      </c>
      <c r="W3" s="45" t="s">
        <v>36</v>
      </c>
      <c r="X3" s="43" t="s">
        <v>37</v>
      </c>
      <c r="Y3" s="43" t="s">
        <v>31</v>
      </c>
      <c r="Z3" s="43" t="s">
        <v>32</v>
      </c>
      <c r="AA3" s="43" t="s">
        <v>33</v>
      </c>
      <c r="AB3" s="43" t="s">
        <v>34</v>
      </c>
      <c r="AC3" s="44" t="s">
        <v>35</v>
      </c>
      <c r="AD3" s="45" t="s">
        <v>36</v>
      </c>
      <c r="AE3" s="43" t="s">
        <v>37</v>
      </c>
      <c r="AF3" s="43" t="s">
        <v>31</v>
      </c>
      <c r="AG3" s="43" t="s">
        <v>38</v>
      </c>
      <c r="AH3" s="46"/>
      <c r="AI3" s="291" t="s">
        <v>39</v>
      </c>
      <c r="AO3" s="15"/>
    </row>
    <row r="4" spans="1:41" ht="15" customHeight="1" thickBot="1">
      <c r="A4" s="47"/>
      <c r="B4" s="48"/>
      <c r="C4" s="49" t="s">
        <v>40</v>
      </c>
      <c r="D4" s="27">
        <v>1</v>
      </c>
      <c r="E4" s="27">
        <v>2</v>
      </c>
      <c r="F4" s="27">
        <v>3</v>
      </c>
      <c r="G4" s="27">
        <v>4</v>
      </c>
      <c r="H4" s="27">
        <v>5</v>
      </c>
      <c r="I4" s="27">
        <v>6</v>
      </c>
      <c r="J4" s="27">
        <v>7</v>
      </c>
      <c r="K4" s="27">
        <v>8</v>
      </c>
      <c r="L4" s="27">
        <v>9</v>
      </c>
      <c r="M4" s="27">
        <v>10</v>
      </c>
      <c r="N4" s="27">
        <v>11</v>
      </c>
      <c r="O4" s="27">
        <v>12</v>
      </c>
      <c r="P4" s="27">
        <v>13</v>
      </c>
      <c r="Q4" s="27">
        <v>14</v>
      </c>
      <c r="R4" s="27">
        <v>15</v>
      </c>
      <c r="S4" s="27">
        <v>16</v>
      </c>
      <c r="T4" s="27">
        <v>17</v>
      </c>
      <c r="U4" s="27">
        <v>18</v>
      </c>
      <c r="V4" s="27">
        <v>19</v>
      </c>
      <c r="W4" s="27">
        <v>20</v>
      </c>
      <c r="X4" s="27">
        <v>21</v>
      </c>
      <c r="Y4" s="27">
        <v>22</v>
      </c>
      <c r="Z4" s="27">
        <v>23</v>
      </c>
      <c r="AA4" s="27">
        <v>24</v>
      </c>
      <c r="AB4" s="27">
        <v>25</v>
      </c>
      <c r="AC4" s="27">
        <v>26</v>
      </c>
      <c r="AD4" s="27">
        <v>27</v>
      </c>
      <c r="AE4" s="27">
        <v>28</v>
      </c>
      <c r="AF4" s="27">
        <v>29</v>
      </c>
      <c r="AG4" s="27">
        <v>30</v>
      </c>
      <c r="AH4" s="29"/>
      <c r="AI4" s="292"/>
    </row>
    <row r="5" spans="1:41" ht="15" customHeight="1" thickBot="1">
      <c r="A5" s="285" t="s">
        <v>62</v>
      </c>
      <c r="B5" s="295" t="s">
        <v>42</v>
      </c>
      <c r="C5" s="34" t="s">
        <v>43</v>
      </c>
      <c r="D5" s="50">
        <f>$AM$11</f>
        <v>68</v>
      </c>
      <c r="E5" s="50">
        <f t="shared" ref="E5:G5" si="0">$AM$11</f>
        <v>68</v>
      </c>
      <c r="F5" s="50">
        <f t="shared" si="0"/>
        <v>68</v>
      </c>
      <c r="G5" s="50">
        <f t="shared" si="0"/>
        <v>68</v>
      </c>
      <c r="H5" s="50">
        <f>$AM$11</f>
        <v>68</v>
      </c>
      <c r="I5" s="38"/>
      <c r="J5" s="50">
        <f>$AM$11</f>
        <v>68</v>
      </c>
      <c r="K5" s="50">
        <f t="shared" ref="K5:M5" si="1">$AM$11</f>
        <v>68</v>
      </c>
      <c r="L5" s="50">
        <f t="shared" si="1"/>
        <v>68</v>
      </c>
      <c r="M5" s="50">
        <f t="shared" si="1"/>
        <v>68</v>
      </c>
      <c r="N5" s="50">
        <f>$AM$11</f>
        <v>68</v>
      </c>
      <c r="O5" s="50">
        <f>$AM$11</f>
        <v>68</v>
      </c>
      <c r="P5" s="38"/>
      <c r="Q5" s="50">
        <f>$AM$11</f>
        <v>68</v>
      </c>
      <c r="R5" s="50">
        <f t="shared" ref="R5:T5" si="2">$AM$11</f>
        <v>68</v>
      </c>
      <c r="S5" s="50">
        <f t="shared" si="2"/>
        <v>68</v>
      </c>
      <c r="T5" s="50">
        <f t="shared" si="2"/>
        <v>68</v>
      </c>
      <c r="U5" s="50">
        <f>$AM$11</f>
        <v>68</v>
      </c>
      <c r="V5" s="50">
        <f>$AM$11</f>
        <v>68</v>
      </c>
      <c r="W5" s="38"/>
      <c r="X5" s="50">
        <f>$AM$11</f>
        <v>68</v>
      </c>
      <c r="Y5" s="50">
        <f t="shared" ref="Y5:AA5" si="3">$AM$11</f>
        <v>68</v>
      </c>
      <c r="Z5" s="50">
        <f t="shared" si="3"/>
        <v>68</v>
      </c>
      <c r="AA5" s="50">
        <f t="shared" si="3"/>
        <v>68</v>
      </c>
      <c r="AB5" s="50">
        <f>$AM$11</f>
        <v>68</v>
      </c>
      <c r="AC5" s="50">
        <f>$AM$11</f>
        <v>68</v>
      </c>
      <c r="AD5" s="38"/>
      <c r="AE5" s="50">
        <f t="shared" ref="AE5" si="4">$AM$11</f>
        <v>68</v>
      </c>
      <c r="AF5" s="50">
        <f>$AM$11</f>
        <v>68</v>
      </c>
      <c r="AG5" s="50">
        <f>$AM$11</f>
        <v>68</v>
      </c>
      <c r="AH5" s="39"/>
      <c r="AI5" s="32">
        <f>SUM(D5:AG5)</f>
        <v>1768</v>
      </c>
      <c r="AL5" s="275" t="s">
        <v>44</v>
      </c>
      <c r="AM5" s="276"/>
      <c r="AN5" s="277"/>
    </row>
    <row r="6" spans="1:41" ht="15" customHeight="1" thickBot="1">
      <c r="A6" s="285"/>
      <c r="B6" s="296"/>
      <c r="C6" s="35" t="s">
        <v>45</v>
      </c>
      <c r="D6" s="33">
        <v>199</v>
      </c>
      <c r="E6" s="10">
        <v>0</v>
      </c>
      <c r="F6" s="10">
        <v>0</v>
      </c>
      <c r="G6" s="10">
        <v>0</v>
      </c>
      <c r="H6" s="10">
        <v>0</v>
      </c>
      <c r="I6" s="10"/>
      <c r="J6" s="10">
        <v>199</v>
      </c>
      <c r="K6" s="10">
        <v>0</v>
      </c>
      <c r="L6" s="10">
        <v>0</v>
      </c>
      <c r="M6" s="10">
        <v>262</v>
      </c>
      <c r="N6" s="10">
        <v>152</v>
      </c>
      <c r="O6" s="10">
        <v>0</v>
      </c>
      <c r="P6" s="10"/>
      <c r="Q6" s="10">
        <v>276</v>
      </c>
      <c r="R6" s="10">
        <v>0</v>
      </c>
      <c r="S6" s="10">
        <v>0</v>
      </c>
      <c r="T6" s="10">
        <v>240</v>
      </c>
      <c r="U6" s="10">
        <v>0</v>
      </c>
      <c r="V6" s="10">
        <v>0</v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28"/>
      <c r="AI6" s="30">
        <f>SUM(D6:AG6)</f>
        <v>1328</v>
      </c>
      <c r="AL6" s="51" t="s">
        <v>46</v>
      </c>
      <c r="AM6" s="52" t="s">
        <v>61</v>
      </c>
      <c r="AN6" s="52" t="s">
        <v>48</v>
      </c>
    </row>
    <row r="7" spans="1:41" ht="15" customHeight="1" thickBot="1">
      <c r="A7" s="285"/>
      <c r="B7" s="297"/>
      <c r="C7" s="36" t="s">
        <v>49</v>
      </c>
      <c r="D7" s="37">
        <f>D5-D6</f>
        <v>-131</v>
      </c>
      <c r="E7" s="27">
        <f>D7 + (E5-E6)</f>
        <v>-63</v>
      </c>
      <c r="F7" s="27">
        <f t="shared" ref="F7:H7" si="5">E7 + (F5-F6)</f>
        <v>5</v>
      </c>
      <c r="G7" s="27">
        <f t="shared" si="5"/>
        <v>73</v>
      </c>
      <c r="H7" s="27">
        <f t="shared" si="5"/>
        <v>141</v>
      </c>
      <c r="I7" s="27"/>
      <c r="J7" s="27">
        <f>H7 + (J5-J6)</f>
        <v>10</v>
      </c>
      <c r="K7" s="27">
        <f t="shared" ref="K7:O7" si="6">J7 + (K5-K6)</f>
        <v>78</v>
      </c>
      <c r="L7" s="27">
        <f t="shared" si="6"/>
        <v>146</v>
      </c>
      <c r="M7" s="27">
        <f t="shared" si="6"/>
        <v>-48</v>
      </c>
      <c r="N7" s="27">
        <f t="shared" si="6"/>
        <v>-132</v>
      </c>
      <c r="O7" s="27">
        <f t="shared" si="6"/>
        <v>-64</v>
      </c>
      <c r="P7" s="27"/>
      <c r="Q7" s="27">
        <f>O7 + (Q5-Q6)</f>
        <v>-272</v>
      </c>
      <c r="R7" s="27">
        <f t="shared" ref="R7:V7" si="7">Q7 + (R5-R6)</f>
        <v>-204</v>
      </c>
      <c r="S7" s="27">
        <f t="shared" si="7"/>
        <v>-136</v>
      </c>
      <c r="T7" s="27">
        <f t="shared" si="7"/>
        <v>-308</v>
      </c>
      <c r="U7" s="27">
        <f t="shared" si="7"/>
        <v>-240</v>
      </c>
      <c r="V7" s="27">
        <f t="shared" si="7"/>
        <v>-172</v>
      </c>
      <c r="W7" s="27"/>
      <c r="X7" s="27">
        <f>V7 + (X5-X6)</f>
        <v>-104</v>
      </c>
      <c r="Y7" s="27">
        <f>X7 + (Y5-Y6)</f>
        <v>-36</v>
      </c>
      <c r="Z7" s="27">
        <f>Y7 + (Z5-Z6)</f>
        <v>32</v>
      </c>
      <c r="AA7" s="27">
        <f>Z7 + (AA5-AA6)</f>
        <v>100</v>
      </c>
      <c r="AB7" s="27">
        <f>AA7 + (AB5-AB6)</f>
        <v>168</v>
      </c>
      <c r="AC7" s="27">
        <f>AB7 + (AC5-AC6)</f>
        <v>236</v>
      </c>
      <c r="AD7" s="27"/>
      <c r="AE7" s="27">
        <f>AC7 + (AE5-AE6)</f>
        <v>304</v>
      </c>
      <c r="AF7" s="27">
        <f>AE7 + (AF5-AF6)</f>
        <v>372</v>
      </c>
      <c r="AG7" s="27">
        <f>AF7 + (AG5-AG6)</f>
        <v>440</v>
      </c>
      <c r="AH7" s="29"/>
      <c r="AI7" s="31">
        <f>AG7</f>
        <v>440</v>
      </c>
      <c r="AL7" s="53" t="s">
        <v>50</v>
      </c>
      <c r="AM7" s="54">
        <v>4195</v>
      </c>
      <c r="AN7" s="54" t="s">
        <v>48</v>
      </c>
    </row>
    <row r="8" spans="1:41" ht="15.75" customHeight="1">
      <c r="A8" s="285"/>
      <c r="B8" s="298" t="s">
        <v>51</v>
      </c>
      <c r="C8" s="34" t="s">
        <v>43</v>
      </c>
      <c r="D8" s="50">
        <f>$AM$12</f>
        <v>51</v>
      </c>
      <c r="E8" s="50">
        <f t="shared" ref="E8:H8" si="8">$AM$12</f>
        <v>51</v>
      </c>
      <c r="F8" s="50">
        <f t="shared" si="8"/>
        <v>51</v>
      </c>
      <c r="G8" s="50">
        <f t="shared" si="8"/>
        <v>51</v>
      </c>
      <c r="H8" s="50">
        <f t="shared" si="8"/>
        <v>51</v>
      </c>
      <c r="I8" s="38"/>
      <c r="J8" s="50">
        <f>$AM$12</f>
        <v>51</v>
      </c>
      <c r="K8" s="50">
        <f t="shared" ref="K8:N8" si="9">$AM$12</f>
        <v>51</v>
      </c>
      <c r="L8" s="50">
        <f t="shared" si="9"/>
        <v>51</v>
      </c>
      <c r="M8" s="50">
        <f t="shared" si="9"/>
        <v>51</v>
      </c>
      <c r="N8" s="50">
        <f t="shared" si="9"/>
        <v>51</v>
      </c>
      <c r="O8" s="50">
        <f>$AM$12</f>
        <v>51</v>
      </c>
      <c r="P8" s="38"/>
      <c r="Q8" s="50">
        <f>$AM$12</f>
        <v>51</v>
      </c>
      <c r="R8" s="50">
        <f t="shared" ref="R8:U8" si="10">$AM$12</f>
        <v>51</v>
      </c>
      <c r="S8" s="50">
        <f t="shared" si="10"/>
        <v>51</v>
      </c>
      <c r="T8" s="50">
        <f t="shared" si="10"/>
        <v>51</v>
      </c>
      <c r="U8" s="50">
        <f t="shared" si="10"/>
        <v>51</v>
      </c>
      <c r="V8" s="50">
        <f>$AM$12</f>
        <v>51</v>
      </c>
      <c r="W8" s="38"/>
      <c r="X8" s="50">
        <f>$AM$12</f>
        <v>51</v>
      </c>
      <c r="Y8" s="50">
        <f t="shared" ref="Y8:AB8" si="11">$AM$12</f>
        <v>51</v>
      </c>
      <c r="Z8" s="50">
        <f t="shared" si="11"/>
        <v>51</v>
      </c>
      <c r="AA8" s="50">
        <f t="shared" si="11"/>
        <v>51</v>
      </c>
      <c r="AB8" s="50">
        <f t="shared" si="11"/>
        <v>51</v>
      </c>
      <c r="AC8" s="50">
        <f>$AM$12</f>
        <v>51</v>
      </c>
      <c r="AD8" s="38"/>
      <c r="AE8" s="50">
        <f t="shared" ref="AE8:AF8" si="12">$AM$12</f>
        <v>51</v>
      </c>
      <c r="AF8" s="50">
        <f t="shared" si="12"/>
        <v>51</v>
      </c>
      <c r="AG8" s="50">
        <f>$AM$12</f>
        <v>51</v>
      </c>
      <c r="AH8" s="39"/>
      <c r="AI8" s="32">
        <f>SUM(D8:AG8)</f>
        <v>1326</v>
      </c>
      <c r="AL8" s="55" t="s">
        <v>52</v>
      </c>
      <c r="AM8" s="25">
        <v>26</v>
      </c>
      <c r="AN8" s="56">
        <v>26</v>
      </c>
    </row>
    <row r="9" spans="1:41" ht="15.75" customHeight="1">
      <c r="A9" s="285"/>
      <c r="B9" s="299"/>
      <c r="C9" s="35" t="s">
        <v>45</v>
      </c>
      <c r="D9" s="33">
        <v>133</v>
      </c>
      <c r="E9" s="10">
        <v>0</v>
      </c>
      <c r="F9" s="10">
        <v>0</v>
      </c>
      <c r="G9" s="10">
        <v>0</v>
      </c>
      <c r="H9" s="10">
        <v>150</v>
      </c>
      <c r="I9" s="10"/>
      <c r="J9" s="10">
        <v>0</v>
      </c>
      <c r="K9" s="10">
        <v>0</v>
      </c>
      <c r="L9" s="10">
        <v>0</v>
      </c>
      <c r="M9" s="10">
        <v>212</v>
      </c>
      <c r="N9" s="10">
        <v>0</v>
      </c>
      <c r="O9" s="10">
        <v>6</v>
      </c>
      <c r="P9" s="10"/>
      <c r="Q9" s="10">
        <v>112</v>
      </c>
      <c r="R9" s="10">
        <v>0</v>
      </c>
      <c r="S9" s="10">
        <v>0</v>
      </c>
      <c r="T9" s="10">
        <v>173</v>
      </c>
      <c r="U9" s="10">
        <v>0</v>
      </c>
      <c r="V9" s="10">
        <v>0</v>
      </c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28"/>
      <c r="AI9" s="30">
        <f>SUM(D9:AG9)</f>
        <v>786</v>
      </c>
      <c r="AL9" s="57" t="s">
        <v>53</v>
      </c>
      <c r="AM9" s="26">
        <f>AM7/AM8</f>
        <v>161.34615384615384</v>
      </c>
      <c r="AN9" s="58" t="e">
        <f>AN7/AN8</f>
        <v>#VALUE!</v>
      </c>
    </row>
    <row r="10" spans="1:41" ht="15" customHeight="1" thickBot="1">
      <c r="A10" s="285"/>
      <c r="B10" s="300"/>
      <c r="C10" s="36" t="s">
        <v>49</v>
      </c>
      <c r="D10" s="37">
        <f>D8-D9</f>
        <v>-82</v>
      </c>
      <c r="E10" s="27">
        <f>D10 + (E8-E9)</f>
        <v>-31</v>
      </c>
      <c r="F10" s="27">
        <f t="shared" ref="F10:H10" si="13">E10 + (F8-F9)</f>
        <v>20</v>
      </c>
      <c r="G10" s="27">
        <f t="shared" si="13"/>
        <v>71</v>
      </c>
      <c r="H10" s="27">
        <f t="shared" si="13"/>
        <v>-28</v>
      </c>
      <c r="I10" s="27"/>
      <c r="J10" s="27">
        <f>H10 + (J8-J9)</f>
        <v>23</v>
      </c>
      <c r="K10" s="27">
        <f t="shared" ref="K10:O10" si="14">J10 + (K8-K9)</f>
        <v>74</v>
      </c>
      <c r="L10" s="27">
        <f t="shared" si="14"/>
        <v>125</v>
      </c>
      <c r="M10" s="27">
        <f t="shared" si="14"/>
        <v>-36</v>
      </c>
      <c r="N10" s="27">
        <f t="shared" si="14"/>
        <v>15</v>
      </c>
      <c r="O10" s="27">
        <f t="shared" si="14"/>
        <v>60</v>
      </c>
      <c r="P10" s="27"/>
      <c r="Q10" s="27">
        <f>O10 + (Q8-Q9)</f>
        <v>-1</v>
      </c>
      <c r="R10" s="27">
        <f t="shared" ref="R10:V10" si="15">Q10 + (R8-R9)</f>
        <v>50</v>
      </c>
      <c r="S10" s="27">
        <f t="shared" si="15"/>
        <v>101</v>
      </c>
      <c r="T10" s="27">
        <f t="shared" si="15"/>
        <v>-21</v>
      </c>
      <c r="U10" s="27">
        <f t="shared" si="15"/>
        <v>30</v>
      </c>
      <c r="V10" s="27">
        <f t="shared" si="15"/>
        <v>81</v>
      </c>
      <c r="W10" s="27"/>
      <c r="X10" s="27">
        <f>V10 + (X8-X9)</f>
        <v>132</v>
      </c>
      <c r="Y10" s="27">
        <f t="shared" ref="Y10:AC10" si="16">X10 + (Y8-Y9)</f>
        <v>183</v>
      </c>
      <c r="Z10" s="27">
        <f t="shared" si="16"/>
        <v>234</v>
      </c>
      <c r="AA10" s="27">
        <f t="shared" si="16"/>
        <v>285</v>
      </c>
      <c r="AB10" s="27">
        <f t="shared" si="16"/>
        <v>336</v>
      </c>
      <c r="AC10" s="27">
        <f t="shared" si="16"/>
        <v>387</v>
      </c>
      <c r="AD10" s="27"/>
      <c r="AE10" s="27">
        <f>AC10 + (AE8-AE9)</f>
        <v>438</v>
      </c>
      <c r="AF10" s="27">
        <f t="shared" ref="AF10" si="17">AE10 + (AF8-AF9)</f>
        <v>489</v>
      </c>
      <c r="AG10" s="27">
        <f>AF10 + (AG8-AG9)</f>
        <v>540</v>
      </c>
      <c r="AH10" s="29"/>
      <c r="AI10" s="31">
        <f>AG10</f>
        <v>540</v>
      </c>
      <c r="AL10" s="57" t="s">
        <v>54</v>
      </c>
      <c r="AM10" s="26">
        <f>AM9/3</f>
        <v>53.782051282051277</v>
      </c>
      <c r="AN10" s="58" t="e">
        <f>AN9/3</f>
        <v>#VALUE!</v>
      </c>
    </row>
    <row r="11" spans="1:41" ht="15" customHeight="1">
      <c r="A11" s="285"/>
      <c r="B11" s="301" t="s">
        <v>55</v>
      </c>
      <c r="C11" s="34" t="s">
        <v>43</v>
      </c>
      <c r="D11" s="50">
        <f>$AM$13</f>
        <v>42</v>
      </c>
      <c r="E11" s="50">
        <f t="shared" ref="E11:H11" si="18">$AM$13</f>
        <v>42</v>
      </c>
      <c r="F11" s="50">
        <f t="shared" si="18"/>
        <v>42</v>
      </c>
      <c r="G11" s="50">
        <f t="shared" si="18"/>
        <v>42</v>
      </c>
      <c r="H11" s="50">
        <f t="shared" si="18"/>
        <v>42</v>
      </c>
      <c r="I11" s="38"/>
      <c r="J11" s="50">
        <f>$AM$13</f>
        <v>42</v>
      </c>
      <c r="K11" s="50">
        <f t="shared" ref="K11:N11" si="19">$AM$13</f>
        <v>42</v>
      </c>
      <c r="L11" s="50">
        <f t="shared" si="19"/>
        <v>42</v>
      </c>
      <c r="M11" s="50">
        <f t="shared" si="19"/>
        <v>42</v>
      </c>
      <c r="N11" s="50">
        <f t="shared" si="19"/>
        <v>42</v>
      </c>
      <c r="O11" s="50">
        <f>$AM$13</f>
        <v>42</v>
      </c>
      <c r="P11" s="38"/>
      <c r="Q11" s="50">
        <f>$AM$13</f>
        <v>42</v>
      </c>
      <c r="R11" s="50">
        <f t="shared" ref="R11:U11" si="20">$AM$13</f>
        <v>42</v>
      </c>
      <c r="S11" s="50">
        <f t="shared" si="20"/>
        <v>42</v>
      </c>
      <c r="T11" s="50">
        <f t="shared" si="20"/>
        <v>42</v>
      </c>
      <c r="U11" s="50">
        <f t="shared" si="20"/>
        <v>42</v>
      </c>
      <c r="V11" s="50">
        <f>$AM$13</f>
        <v>42</v>
      </c>
      <c r="W11" s="38"/>
      <c r="X11" s="50">
        <f>$AM$13</f>
        <v>42</v>
      </c>
      <c r="Y11" s="50">
        <f t="shared" ref="Y11:AB11" si="21">$AM$13</f>
        <v>42</v>
      </c>
      <c r="Z11" s="50">
        <f t="shared" si="21"/>
        <v>42</v>
      </c>
      <c r="AA11" s="50">
        <f t="shared" si="21"/>
        <v>42</v>
      </c>
      <c r="AB11" s="50">
        <f t="shared" si="21"/>
        <v>42</v>
      </c>
      <c r="AC11" s="50">
        <f>$AM$13</f>
        <v>42</v>
      </c>
      <c r="AD11" s="38"/>
      <c r="AE11" s="50">
        <f t="shared" ref="AE11:AF11" si="22">$AM$13</f>
        <v>42</v>
      </c>
      <c r="AF11" s="50">
        <f t="shared" si="22"/>
        <v>42</v>
      </c>
      <c r="AG11" s="50">
        <f>$AM$13</f>
        <v>42</v>
      </c>
      <c r="AH11" s="39"/>
      <c r="AI11" s="32">
        <f>SUM(D11:AG11)</f>
        <v>1092</v>
      </c>
      <c r="AL11" s="59" t="s">
        <v>42</v>
      </c>
      <c r="AM11" s="60">
        <f>ROUNDUP((AM9*0.42),0)</f>
        <v>68</v>
      </c>
      <c r="AN11" s="61" t="e">
        <f>ROUNDUP((AN9*0.42),0)</f>
        <v>#VALUE!</v>
      </c>
    </row>
    <row r="12" spans="1:41" ht="15" customHeight="1">
      <c r="A12" s="285"/>
      <c r="B12" s="302"/>
      <c r="C12" s="35" t="s">
        <v>45</v>
      </c>
      <c r="D12" s="33">
        <v>270</v>
      </c>
      <c r="E12" s="10">
        <v>0</v>
      </c>
      <c r="F12" s="10">
        <v>0</v>
      </c>
      <c r="G12" s="10">
        <v>0</v>
      </c>
      <c r="H12" s="10">
        <v>0</v>
      </c>
      <c r="I12" s="10"/>
      <c r="J12" s="10">
        <v>260</v>
      </c>
      <c r="K12" s="10">
        <v>0</v>
      </c>
      <c r="L12" s="10">
        <v>0</v>
      </c>
      <c r="M12" s="10">
        <v>200</v>
      </c>
      <c r="N12" s="10">
        <v>0</v>
      </c>
      <c r="O12" s="10">
        <v>0</v>
      </c>
      <c r="P12" s="10"/>
      <c r="Q12" s="10">
        <v>200</v>
      </c>
      <c r="R12" s="10">
        <v>0</v>
      </c>
      <c r="S12" s="10">
        <v>0</v>
      </c>
      <c r="T12" s="10">
        <v>190</v>
      </c>
      <c r="U12" s="10">
        <v>0</v>
      </c>
      <c r="V12" s="10">
        <v>0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28"/>
      <c r="AI12" s="30">
        <f>SUM(D12:AG12)</f>
        <v>1120</v>
      </c>
      <c r="AL12" s="62" t="s">
        <v>51</v>
      </c>
      <c r="AM12" s="63">
        <f>ROUNDUP((AM9*0.31),0)</f>
        <v>51</v>
      </c>
      <c r="AN12" s="64" t="e">
        <f>ROUNDUP((AN9*0.31),0)</f>
        <v>#VALUE!</v>
      </c>
    </row>
    <row r="13" spans="1:41" ht="15" customHeight="1" thickBot="1">
      <c r="A13" s="285"/>
      <c r="B13" s="303"/>
      <c r="C13" s="65" t="s">
        <v>49</v>
      </c>
      <c r="D13" s="84">
        <f>D11-D12</f>
        <v>-228</v>
      </c>
      <c r="E13" s="85">
        <f>D13 + (E11-E12)</f>
        <v>-186</v>
      </c>
      <c r="F13" s="85">
        <f t="shared" ref="F13:H13" si="23">E13 + (F11-F12)</f>
        <v>-144</v>
      </c>
      <c r="G13" s="85">
        <f t="shared" si="23"/>
        <v>-102</v>
      </c>
      <c r="H13" s="85">
        <f t="shared" si="23"/>
        <v>-60</v>
      </c>
      <c r="I13" s="85"/>
      <c r="J13" s="85">
        <f>H13 + (J11-J12)</f>
        <v>-278</v>
      </c>
      <c r="K13" s="85">
        <f t="shared" ref="K13:Q13" si="24">J13 + (K11-K12)</f>
        <v>-236</v>
      </c>
      <c r="L13" s="85">
        <f t="shared" si="24"/>
        <v>-194</v>
      </c>
      <c r="M13" s="85">
        <f t="shared" si="24"/>
        <v>-352</v>
      </c>
      <c r="N13" s="85">
        <f t="shared" si="24"/>
        <v>-310</v>
      </c>
      <c r="O13" s="85">
        <f t="shared" si="24"/>
        <v>-268</v>
      </c>
      <c r="P13" s="85"/>
      <c r="Q13" s="85">
        <f t="shared" si="24"/>
        <v>-158</v>
      </c>
      <c r="R13" s="85">
        <f t="shared" ref="R13:V13" si="25">Q13 + (R11-R12)</f>
        <v>-116</v>
      </c>
      <c r="S13" s="85">
        <f t="shared" si="25"/>
        <v>-74</v>
      </c>
      <c r="T13" s="85">
        <f t="shared" si="25"/>
        <v>-222</v>
      </c>
      <c r="U13" s="85">
        <f t="shared" si="25"/>
        <v>-180</v>
      </c>
      <c r="V13" s="85">
        <f t="shared" si="25"/>
        <v>-138</v>
      </c>
      <c r="W13" s="85"/>
      <c r="X13" s="85">
        <f>V13 + (X11-X12)</f>
        <v>-96</v>
      </c>
      <c r="Y13" s="85">
        <f t="shared" ref="Y13:AC13" si="26">X13 + (Y11-Y12)</f>
        <v>-54</v>
      </c>
      <c r="Z13" s="85">
        <f t="shared" si="26"/>
        <v>-12</v>
      </c>
      <c r="AA13" s="85">
        <f t="shared" si="26"/>
        <v>30</v>
      </c>
      <c r="AB13" s="85">
        <f t="shared" si="26"/>
        <v>72</v>
      </c>
      <c r="AC13" s="85">
        <f t="shared" si="26"/>
        <v>114</v>
      </c>
      <c r="AD13" s="85"/>
      <c r="AE13" s="85">
        <f>AC13 + (AE11-AE12)</f>
        <v>156</v>
      </c>
      <c r="AF13" s="85">
        <f t="shared" ref="AF13" si="27">AE13 + (AF11-AF12)</f>
        <v>198</v>
      </c>
      <c r="AG13" s="85">
        <f>AF13 + (AG11-AG12)</f>
        <v>240</v>
      </c>
      <c r="AH13" s="86"/>
      <c r="AI13" s="87">
        <f>AG13</f>
        <v>240</v>
      </c>
      <c r="AL13" s="66" t="s">
        <v>55</v>
      </c>
      <c r="AM13" s="67">
        <f>ROUNDUP((AM9*0.26),0)</f>
        <v>42</v>
      </c>
      <c r="AN13" s="68" t="e">
        <f>ROUNDUP((AN9*0.26),0)</f>
        <v>#VALUE!</v>
      </c>
    </row>
    <row r="14" spans="1:41" ht="15" customHeight="1" thickTop="1" thickBot="1">
      <c r="A14" s="293"/>
      <c r="B14" s="307" t="s">
        <v>56</v>
      </c>
      <c r="C14" s="90" t="s">
        <v>43</v>
      </c>
      <c r="D14" s="91">
        <f>SUM(D5,D8,D11)</f>
        <v>161</v>
      </c>
      <c r="E14" s="91">
        <f t="shared" ref="E14:X15" si="28">SUM(E5,E8,E11)</f>
        <v>161</v>
      </c>
      <c r="F14" s="91">
        <f t="shared" si="28"/>
        <v>161</v>
      </c>
      <c r="G14" s="91">
        <f t="shared" si="28"/>
        <v>161</v>
      </c>
      <c r="H14" s="91">
        <f t="shared" si="28"/>
        <v>161</v>
      </c>
      <c r="I14" s="91"/>
      <c r="J14" s="91">
        <f t="shared" si="28"/>
        <v>161</v>
      </c>
      <c r="K14" s="91">
        <f t="shared" si="28"/>
        <v>161</v>
      </c>
      <c r="L14" s="91">
        <f t="shared" si="28"/>
        <v>161</v>
      </c>
      <c r="M14" s="91">
        <f t="shared" si="28"/>
        <v>161</v>
      </c>
      <c r="N14" s="91">
        <f t="shared" si="28"/>
        <v>161</v>
      </c>
      <c r="O14" s="91">
        <f t="shared" si="28"/>
        <v>161</v>
      </c>
      <c r="P14" s="91"/>
      <c r="Q14" s="91">
        <f t="shared" si="28"/>
        <v>161</v>
      </c>
      <c r="R14" s="91">
        <f t="shared" si="28"/>
        <v>161</v>
      </c>
      <c r="S14" s="91">
        <f t="shared" si="28"/>
        <v>161</v>
      </c>
      <c r="T14" s="91">
        <f t="shared" si="28"/>
        <v>161</v>
      </c>
      <c r="U14" s="91">
        <f t="shared" si="28"/>
        <v>161</v>
      </c>
      <c r="V14" s="91">
        <f t="shared" si="28"/>
        <v>161</v>
      </c>
      <c r="W14" s="91"/>
      <c r="X14" s="91">
        <f t="shared" ref="X14:AG15" si="29">SUM(X5,X8,X11)</f>
        <v>161</v>
      </c>
      <c r="Y14" s="91">
        <f t="shared" si="29"/>
        <v>161</v>
      </c>
      <c r="Z14" s="91">
        <f t="shared" si="29"/>
        <v>161</v>
      </c>
      <c r="AA14" s="91">
        <f t="shared" si="29"/>
        <v>161</v>
      </c>
      <c r="AB14" s="91">
        <f t="shared" si="29"/>
        <v>161</v>
      </c>
      <c r="AC14" s="91">
        <f t="shared" si="29"/>
        <v>161</v>
      </c>
      <c r="AD14" s="91"/>
      <c r="AE14" s="91">
        <f>SUM(AE5,AE8,AE11)</f>
        <v>161</v>
      </c>
      <c r="AF14" s="91">
        <f>SUM(AF5,AF8,AF11)</f>
        <v>161</v>
      </c>
      <c r="AG14" s="91">
        <f>SUM(AG5,AG8,AG11)</f>
        <v>161</v>
      </c>
      <c r="AH14" s="92"/>
      <c r="AI14" s="93">
        <f>SUM(D14:AG14)</f>
        <v>4186</v>
      </c>
    </row>
    <row r="15" spans="1:41" ht="15" customHeight="1" thickBot="1">
      <c r="A15" s="293"/>
      <c r="B15" s="308"/>
      <c r="C15" s="94" t="s">
        <v>45</v>
      </c>
      <c r="D15" s="95">
        <f t="shared" ref="D15:H15" si="30">SUM(D6,D9,D12)</f>
        <v>602</v>
      </c>
      <c r="E15" s="95">
        <f t="shared" si="30"/>
        <v>0</v>
      </c>
      <c r="F15" s="95">
        <f>SUM(F6,F9,F12)</f>
        <v>0</v>
      </c>
      <c r="G15" s="95">
        <f t="shared" si="30"/>
        <v>0</v>
      </c>
      <c r="H15" s="95">
        <f t="shared" si="30"/>
        <v>150</v>
      </c>
      <c r="I15" s="96"/>
      <c r="J15" s="95">
        <f t="shared" si="28"/>
        <v>459</v>
      </c>
      <c r="K15" s="95">
        <f t="shared" si="28"/>
        <v>0</v>
      </c>
      <c r="L15" s="95">
        <f t="shared" si="28"/>
        <v>0</v>
      </c>
      <c r="M15" s="95">
        <f t="shared" si="28"/>
        <v>674</v>
      </c>
      <c r="N15" s="95">
        <f t="shared" si="28"/>
        <v>152</v>
      </c>
      <c r="O15" s="95">
        <f t="shared" si="28"/>
        <v>6</v>
      </c>
      <c r="P15" s="96"/>
      <c r="Q15" s="95">
        <f t="shared" si="28"/>
        <v>588</v>
      </c>
      <c r="R15" s="95">
        <f t="shared" si="28"/>
        <v>0</v>
      </c>
      <c r="S15" s="95">
        <f t="shared" si="28"/>
        <v>0</v>
      </c>
      <c r="T15" s="95">
        <f t="shared" si="28"/>
        <v>603</v>
      </c>
      <c r="U15" s="95">
        <f t="shared" si="28"/>
        <v>0</v>
      </c>
      <c r="V15" s="95">
        <f t="shared" si="28"/>
        <v>0</v>
      </c>
      <c r="W15" s="96"/>
      <c r="X15" s="95">
        <f t="shared" si="28"/>
        <v>0</v>
      </c>
      <c r="Y15" s="95">
        <f t="shared" si="29"/>
        <v>0</v>
      </c>
      <c r="Z15" s="95">
        <f t="shared" si="29"/>
        <v>0</v>
      </c>
      <c r="AA15" s="95">
        <f t="shared" si="29"/>
        <v>0</v>
      </c>
      <c r="AB15" s="95">
        <f t="shared" si="29"/>
        <v>0</v>
      </c>
      <c r="AC15" s="95">
        <f t="shared" si="29"/>
        <v>0</v>
      </c>
      <c r="AD15" s="96"/>
      <c r="AE15" s="95">
        <f t="shared" si="29"/>
        <v>0</v>
      </c>
      <c r="AF15" s="95">
        <f t="shared" si="29"/>
        <v>0</v>
      </c>
      <c r="AG15" s="95">
        <f t="shared" si="29"/>
        <v>0</v>
      </c>
      <c r="AH15" s="97"/>
      <c r="AI15" s="98">
        <f>SUM(D15:AG15)</f>
        <v>3234</v>
      </c>
      <c r="AL15" s="278" t="s">
        <v>11</v>
      </c>
      <c r="AM15" s="279"/>
      <c r="AN15" s="279"/>
      <c r="AO15" s="280"/>
    </row>
    <row r="16" spans="1:41" ht="15" customHeight="1" thickBot="1">
      <c r="A16" s="294"/>
      <c r="B16" s="309"/>
      <c r="C16" s="99" t="s">
        <v>49</v>
      </c>
      <c r="D16" s="100">
        <f>D14-D15</f>
        <v>-441</v>
      </c>
      <c r="E16" s="101">
        <f>D16 + (E14-E15)</f>
        <v>-280</v>
      </c>
      <c r="F16" s="101">
        <f t="shared" ref="F16:H16" si="31">E16 + (F14-F15)</f>
        <v>-119</v>
      </c>
      <c r="G16" s="101">
        <f t="shared" si="31"/>
        <v>42</v>
      </c>
      <c r="H16" s="101">
        <f t="shared" si="31"/>
        <v>53</v>
      </c>
      <c r="I16" s="101"/>
      <c r="J16" s="101">
        <f>H16 + (J14-J15)</f>
        <v>-245</v>
      </c>
      <c r="K16" s="101">
        <f t="shared" ref="K16:O16" si="32">J16 + (K14-K15)</f>
        <v>-84</v>
      </c>
      <c r="L16" s="101">
        <f t="shared" si="32"/>
        <v>77</v>
      </c>
      <c r="M16" s="101">
        <f t="shared" si="32"/>
        <v>-436</v>
      </c>
      <c r="N16" s="101">
        <f t="shared" si="32"/>
        <v>-427</v>
      </c>
      <c r="O16" s="101">
        <f t="shared" si="32"/>
        <v>-272</v>
      </c>
      <c r="P16" s="101"/>
      <c r="Q16" s="101">
        <f>O16 + (Q14-Q15)</f>
        <v>-699</v>
      </c>
      <c r="R16" s="101">
        <f t="shared" ref="R16:V16" si="33">Q16 + (R14-R15)</f>
        <v>-538</v>
      </c>
      <c r="S16" s="101">
        <f t="shared" si="33"/>
        <v>-377</v>
      </c>
      <c r="T16" s="101">
        <f t="shared" si="33"/>
        <v>-819</v>
      </c>
      <c r="U16" s="101">
        <f t="shared" si="33"/>
        <v>-658</v>
      </c>
      <c r="V16" s="101">
        <f t="shared" si="33"/>
        <v>-497</v>
      </c>
      <c r="W16" s="101"/>
      <c r="X16" s="101">
        <f>V16 + (X14-X15)</f>
        <v>-336</v>
      </c>
      <c r="Y16" s="101">
        <f t="shared" ref="Y16:AC16" si="34">X16 + (Y14-Y15)</f>
        <v>-175</v>
      </c>
      <c r="Z16" s="101">
        <f t="shared" si="34"/>
        <v>-14</v>
      </c>
      <c r="AA16" s="101">
        <f t="shared" si="34"/>
        <v>147</v>
      </c>
      <c r="AB16" s="101">
        <f t="shared" si="34"/>
        <v>308</v>
      </c>
      <c r="AC16" s="101">
        <f t="shared" si="34"/>
        <v>469</v>
      </c>
      <c r="AD16" s="101"/>
      <c r="AE16" s="101">
        <f>AC16 + (AE14-AE15)</f>
        <v>630</v>
      </c>
      <c r="AF16" s="101">
        <f t="shared" ref="AF16" si="35">AE16 + (AF14-AF15)</f>
        <v>791</v>
      </c>
      <c r="AG16" s="101">
        <f>AF16 + (AG14-AG15)</f>
        <v>952</v>
      </c>
      <c r="AH16" s="102"/>
      <c r="AI16" s="103">
        <f>AG16</f>
        <v>952</v>
      </c>
      <c r="AK16" s="23"/>
      <c r="AL16" s="69"/>
      <c r="AM16" s="70" t="s">
        <v>42</v>
      </c>
      <c r="AN16" s="71" t="s">
        <v>51</v>
      </c>
      <c r="AO16" s="72" t="s">
        <v>55</v>
      </c>
    </row>
    <row r="17" spans="1:42" ht="15" customHeight="1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K17" s="24"/>
      <c r="AL17" s="73" t="s">
        <v>57</v>
      </c>
      <c r="AM17" s="74">
        <v>387</v>
      </c>
      <c r="AN17" s="43">
        <v>376</v>
      </c>
      <c r="AO17" s="75">
        <v>321</v>
      </c>
      <c r="AP17" s="19"/>
    </row>
    <row r="18" spans="1:42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L18" s="35" t="s">
        <v>58</v>
      </c>
      <c r="AM18" s="76">
        <v>0.46400000000000002</v>
      </c>
      <c r="AN18" s="14">
        <v>0.46400000000000002</v>
      </c>
      <c r="AO18" s="77">
        <v>0.46400000000000002</v>
      </c>
      <c r="AP18" s="13"/>
    </row>
    <row r="19" spans="1:42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K19" s="24"/>
      <c r="AL19" s="35" t="s">
        <v>59</v>
      </c>
      <c r="AM19" s="76">
        <v>0.85</v>
      </c>
      <c r="AN19" s="14">
        <v>0.85</v>
      </c>
      <c r="AO19" s="77">
        <v>0.85</v>
      </c>
      <c r="AP19" s="1"/>
    </row>
    <row r="20" spans="1:42" ht="15" customHeight="1" thickBot="1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L20" s="36" t="s">
        <v>60</v>
      </c>
      <c r="AM20" s="78">
        <f>AM17/AM18*AM19</f>
        <v>708.94396551724139</v>
      </c>
      <c r="AN20" s="79">
        <f t="shared" ref="AN20:AO20" si="36">AN17/AN18*AN19</f>
        <v>688.79310344827582</v>
      </c>
      <c r="AO20" s="80">
        <f t="shared" si="36"/>
        <v>588.03879310344826</v>
      </c>
      <c r="AP20" s="13"/>
    </row>
    <row r="21" spans="1:42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K21" s="23"/>
    </row>
    <row r="22" spans="1:42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K22" s="23"/>
    </row>
    <row r="23" spans="1:42" ht="15" customHeight="1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K23" s="23"/>
    </row>
    <row r="24" spans="1:42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K24" s="23"/>
    </row>
    <row r="25" spans="1:42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K25" s="23"/>
    </row>
    <row r="26" spans="1:42" ht="15" customHeight="1">
      <c r="A26" s="118"/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K26" s="23"/>
    </row>
    <row r="27" spans="1:42">
      <c r="A27" s="118"/>
      <c r="B27" s="118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K27" s="23"/>
    </row>
    <row r="28" spans="1:42">
      <c r="A28" s="118"/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K28" s="23"/>
    </row>
    <row r="29" spans="1:42" ht="15" customHeight="1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K29" s="23"/>
    </row>
    <row r="30" spans="1:42" ht="15" customHeight="1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K30" s="23"/>
    </row>
    <row r="31" spans="1:42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K31" s="23"/>
    </row>
    <row r="32" spans="1:42" ht="15" customHeight="1">
      <c r="A32" s="81"/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K32" s="23"/>
    </row>
    <row r="33" spans="1:37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K33" s="23"/>
    </row>
    <row r="34" spans="1:37">
      <c r="A34" s="81"/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K34" s="23"/>
    </row>
    <row r="35" spans="1:37" ht="15" customHeight="1">
      <c r="A35" s="81"/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K35" s="23"/>
    </row>
    <row r="36" spans="1:37">
      <c r="A36" s="81"/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K36" s="23"/>
    </row>
    <row r="37" spans="1:37">
      <c r="AK37" s="23"/>
    </row>
    <row r="38" spans="1:37" ht="15" customHeight="1">
      <c r="AK38" s="23"/>
    </row>
    <row r="39" spans="1:37">
      <c r="AK39" s="23"/>
    </row>
    <row r="40" spans="1:37">
      <c r="AK40" s="23"/>
    </row>
    <row r="41" spans="1:37" ht="15" customHeight="1">
      <c r="AK41" s="23"/>
    </row>
    <row r="42" spans="1:37">
      <c r="AK42" s="23"/>
    </row>
    <row r="43" spans="1:37" ht="15" customHeight="1">
      <c r="AK43" s="23"/>
    </row>
    <row r="44" spans="1:37" ht="15" customHeight="1">
      <c r="AK44" s="23"/>
    </row>
    <row r="45" spans="1:37">
      <c r="AK45" s="23"/>
    </row>
    <row r="46" spans="1:37">
      <c r="AK46" s="23"/>
    </row>
    <row r="47" spans="1:37" ht="15" customHeight="1">
      <c r="AK47" s="23"/>
    </row>
    <row r="48" spans="1:37">
      <c r="AK48" s="23"/>
    </row>
    <row r="49" spans="37:37">
      <c r="AK49" s="23"/>
    </row>
    <row r="50" spans="37:37" ht="15" customHeight="1">
      <c r="AK50" s="23"/>
    </row>
    <row r="51" spans="37:37">
      <c r="AK51" s="23"/>
    </row>
    <row r="52" spans="37:37">
      <c r="AK52" s="23"/>
    </row>
    <row r="53" spans="37:37" ht="15" customHeight="1">
      <c r="AK53" s="23"/>
    </row>
    <row r="56" spans="37:37" ht="15" customHeight="1"/>
    <row r="59" spans="37:37" ht="15" customHeight="1"/>
    <row r="62" spans="37:37" ht="15" customHeight="1"/>
    <row r="65" ht="15" customHeight="1"/>
    <row r="68" ht="15" customHeight="1"/>
    <row r="71" ht="15" customHeight="1"/>
    <row r="74" ht="15" customHeight="1"/>
  </sheetData>
  <mergeCells count="9">
    <mergeCell ref="A1:AI2"/>
    <mergeCell ref="AI3:AI4"/>
    <mergeCell ref="A5:A16"/>
    <mergeCell ref="B5:B7"/>
    <mergeCell ref="AL5:AN5"/>
    <mergeCell ref="B8:B10"/>
    <mergeCell ref="B11:B13"/>
    <mergeCell ref="B14:B16"/>
    <mergeCell ref="AL15:AO15"/>
  </mergeCells>
  <conditionalFormatting sqref="D7:H7 J7:O7 Q7:V7 X7:AC7 AE7:AG7 AI7">
    <cfRule type="expression" dxfId="677" priority="7">
      <formula>D7&gt;0</formula>
    </cfRule>
    <cfRule type="expression" dxfId="676" priority="8">
      <formula>D7&lt;=0</formula>
    </cfRule>
  </conditionalFormatting>
  <conditionalFormatting sqref="D10:H10 J10:O10 Q10:V10 X10:AC10 AE10:AG10 AI10">
    <cfRule type="expression" dxfId="675" priority="5">
      <formula>D10&gt;0</formula>
    </cfRule>
    <cfRule type="expression" dxfId="674" priority="6">
      <formula>D10&lt;=0</formula>
    </cfRule>
  </conditionalFormatting>
  <conditionalFormatting sqref="D13:H13 J13:O13 Q13:V13 X13:AC13 AE13:AG13 AI13">
    <cfRule type="expression" dxfId="673" priority="3">
      <formula>D13&gt;0</formula>
    </cfRule>
    <cfRule type="expression" dxfId="672" priority="4">
      <formula>D13&lt;=0</formula>
    </cfRule>
  </conditionalFormatting>
  <conditionalFormatting sqref="D16:H16 J16:O16 Q16:V16 X16:AC16 AE16:AG16 AI16">
    <cfRule type="expression" dxfId="671" priority="1">
      <formula>D16&gt;0</formula>
    </cfRule>
    <cfRule type="expression" dxfId="670" priority="2">
      <formula>D16&lt;=0</formula>
    </cfRule>
  </conditionalFormatting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1CB3B-11E1-4000-9F17-2D06198E9EF4}">
  <sheetPr>
    <tabColor rgb="FFFF0000"/>
  </sheetPr>
  <dimension ref="A1:AP74"/>
  <sheetViews>
    <sheetView showGridLines="0" topLeftCell="C1" zoomScale="85" zoomScaleNormal="85" workbookViewId="0">
      <selection activeCell="D5" sqref="D5"/>
    </sheetView>
  </sheetViews>
  <sheetFormatPr defaultRowHeight="15"/>
  <cols>
    <col min="1" max="1" width="3.7109375" bestFit="1" customWidth="1"/>
    <col min="2" max="2" width="4.28515625" bestFit="1" customWidth="1"/>
    <col min="3" max="3" width="13.5703125" bestFit="1" customWidth="1"/>
    <col min="4" max="34" width="5.7109375" style="15" customWidth="1"/>
    <col min="36" max="36" width="19.85546875" bestFit="1" customWidth="1"/>
    <col min="37" max="37" width="11.7109375" bestFit="1" customWidth="1"/>
    <col min="38" max="38" width="16.42578125" bestFit="1" customWidth="1"/>
    <col min="39" max="39" width="11.140625" customWidth="1"/>
    <col min="40" max="40" width="11.140625" bestFit="1" customWidth="1"/>
    <col min="41" max="41" width="10.5703125" bestFit="1" customWidth="1"/>
  </cols>
  <sheetData>
    <row r="1" spans="1:41" ht="15" customHeight="1">
      <c r="A1" s="287" t="s">
        <v>29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287"/>
      <c r="U1" s="287"/>
      <c r="V1" s="287"/>
      <c r="W1" s="287"/>
      <c r="X1" s="287"/>
      <c r="Y1" s="287"/>
      <c r="Z1" s="287"/>
      <c r="AA1" s="287"/>
      <c r="AB1" s="287"/>
      <c r="AC1" s="287"/>
      <c r="AD1" s="287"/>
      <c r="AE1" s="287"/>
      <c r="AF1" s="287"/>
      <c r="AG1" s="287"/>
      <c r="AH1" s="287"/>
      <c r="AI1" s="288"/>
    </row>
    <row r="2" spans="1:41" ht="15" customHeight="1" thickBot="1">
      <c r="A2" s="289"/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289"/>
      <c r="U2" s="289"/>
      <c r="V2" s="289"/>
      <c r="W2" s="289"/>
      <c r="X2" s="289"/>
      <c r="Y2" s="289"/>
      <c r="Z2" s="289"/>
      <c r="AA2" s="289"/>
      <c r="AB2" s="289"/>
      <c r="AC2" s="289"/>
      <c r="AD2" s="289"/>
      <c r="AE2" s="289"/>
      <c r="AF2" s="289"/>
      <c r="AG2" s="289"/>
      <c r="AH2" s="289"/>
      <c r="AI2" s="290"/>
    </row>
    <row r="3" spans="1:41" ht="23.25" customHeight="1">
      <c r="A3" s="40"/>
      <c r="B3" s="41"/>
      <c r="C3" s="42" t="s">
        <v>30</v>
      </c>
      <c r="D3" s="43" t="s">
        <v>31</v>
      </c>
      <c r="E3" s="43" t="s">
        <v>32</v>
      </c>
      <c r="F3" s="43" t="s">
        <v>33</v>
      </c>
      <c r="G3" s="43" t="s">
        <v>34</v>
      </c>
      <c r="H3" s="44" t="s">
        <v>35</v>
      </c>
      <c r="I3" s="45" t="s">
        <v>36</v>
      </c>
      <c r="J3" s="43" t="s">
        <v>37</v>
      </c>
      <c r="K3" s="43" t="s">
        <v>31</v>
      </c>
      <c r="L3" s="43" t="s">
        <v>32</v>
      </c>
      <c r="M3" s="43" t="s">
        <v>33</v>
      </c>
      <c r="N3" s="43" t="s">
        <v>34</v>
      </c>
      <c r="O3" s="44" t="s">
        <v>35</v>
      </c>
      <c r="P3" s="45" t="s">
        <v>36</v>
      </c>
      <c r="Q3" s="43" t="s">
        <v>37</v>
      </c>
      <c r="R3" s="43" t="s">
        <v>31</v>
      </c>
      <c r="S3" s="43" t="s">
        <v>32</v>
      </c>
      <c r="T3" s="43" t="s">
        <v>33</v>
      </c>
      <c r="U3" s="43" t="s">
        <v>34</v>
      </c>
      <c r="V3" s="44" t="s">
        <v>35</v>
      </c>
      <c r="W3" s="45" t="s">
        <v>36</v>
      </c>
      <c r="X3" s="43" t="s">
        <v>37</v>
      </c>
      <c r="Y3" s="43" t="s">
        <v>31</v>
      </c>
      <c r="Z3" s="43" t="s">
        <v>32</v>
      </c>
      <c r="AA3" s="43" t="s">
        <v>33</v>
      </c>
      <c r="AB3" s="43" t="s">
        <v>34</v>
      </c>
      <c r="AC3" s="44" t="s">
        <v>35</v>
      </c>
      <c r="AD3" s="45" t="s">
        <v>36</v>
      </c>
      <c r="AE3" s="43" t="s">
        <v>37</v>
      </c>
      <c r="AF3" s="43" t="s">
        <v>31</v>
      </c>
      <c r="AG3" s="43" t="s">
        <v>38</v>
      </c>
      <c r="AH3" s="46"/>
      <c r="AI3" s="291" t="s">
        <v>39</v>
      </c>
      <c r="AO3" s="15"/>
    </row>
    <row r="4" spans="1:41" ht="15" customHeight="1" thickBot="1">
      <c r="A4" s="47"/>
      <c r="B4" s="48"/>
      <c r="C4" s="49" t="s">
        <v>40</v>
      </c>
      <c r="D4" s="27">
        <v>1</v>
      </c>
      <c r="E4" s="27">
        <v>2</v>
      </c>
      <c r="F4" s="27">
        <v>3</v>
      </c>
      <c r="G4" s="27">
        <v>4</v>
      </c>
      <c r="H4" s="27">
        <v>5</v>
      </c>
      <c r="I4" s="27">
        <v>6</v>
      </c>
      <c r="J4" s="27">
        <v>7</v>
      </c>
      <c r="K4" s="27">
        <v>8</v>
      </c>
      <c r="L4" s="27">
        <v>9</v>
      </c>
      <c r="M4" s="27">
        <v>10</v>
      </c>
      <c r="N4" s="27">
        <v>11</v>
      </c>
      <c r="O4" s="27">
        <v>12</v>
      </c>
      <c r="P4" s="27">
        <v>13</v>
      </c>
      <c r="Q4" s="27">
        <v>14</v>
      </c>
      <c r="R4" s="27">
        <v>15</v>
      </c>
      <c r="S4" s="27">
        <v>16</v>
      </c>
      <c r="T4" s="27">
        <v>17</v>
      </c>
      <c r="U4" s="27">
        <v>18</v>
      </c>
      <c r="V4" s="27">
        <v>19</v>
      </c>
      <c r="W4" s="27">
        <v>20</v>
      </c>
      <c r="X4" s="27">
        <v>21</v>
      </c>
      <c r="Y4" s="27">
        <v>22</v>
      </c>
      <c r="Z4" s="27">
        <v>23</v>
      </c>
      <c r="AA4" s="27">
        <v>24</v>
      </c>
      <c r="AB4" s="27">
        <v>25</v>
      </c>
      <c r="AC4" s="27">
        <v>26</v>
      </c>
      <c r="AD4" s="27">
        <v>27</v>
      </c>
      <c r="AE4" s="27">
        <v>28</v>
      </c>
      <c r="AF4" s="27">
        <v>29</v>
      </c>
      <c r="AG4" s="27">
        <v>30</v>
      </c>
      <c r="AH4" s="29"/>
      <c r="AI4" s="292"/>
    </row>
    <row r="5" spans="1:41" ht="15" customHeight="1" thickBot="1">
      <c r="A5" s="285" t="s">
        <v>62</v>
      </c>
      <c r="B5" s="295" t="s">
        <v>42</v>
      </c>
      <c r="C5" s="34" t="s">
        <v>43</v>
      </c>
      <c r="D5" s="50">
        <f>$AM$11</f>
        <v>93</v>
      </c>
      <c r="E5" s="50">
        <f t="shared" ref="E5:G5" si="0">$AM$11</f>
        <v>93</v>
      </c>
      <c r="F5" s="50">
        <f t="shared" si="0"/>
        <v>93</v>
      </c>
      <c r="G5" s="50">
        <f t="shared" si="0"/>
        <v>93</v>
      </c>
      <c r="H5" s="50">
        <f>$AM$11</f>
        <v>93</v>
      </c>
      <c r="I5" s="38"/>
      <c r="J5" s="50">
        <f>$AM$11</f>
        <v>93</v>
      </c>
      <c r="K5" s="50">
        <f t="shared" ref="K5:M5" si="1">$AM$11</f>
        <v>93</v>
      </c>
      <c r="L5" s="50">
        <f t="shared" si="1"/>
        <v>93</v>
      </c>
      <c r="M5" s="50">
        <f t="shared" si="1"/>
        <v>93</v>
      </c>
      <c r="N5" s="50">
        <f>$AM$11</f>
        <v>93</v>
      </c>
      <c r="O5" s="50">
        <f>$AM$11</f>
        <v>93</v>
      </c>
      <c r="P5" s="38"/>
      <c r="Q5" s="50">
        <f>$AM$11</f>
        <v>93</v>
      </c>
      <c r="R5" s="50">
        <f t="shared" ref="R5:T5" si="2">$AM$11</f>
        <v>93</v>
      </c>
      <c r="S5" s="50">
        <f t="shared" si="2"/>
        <v>93</v>
      </c>
      <c r="T5" s="50">
        <f t="shared" si="2"/>
        <v>93</v>
      </c>
      <c r="U5" s="50">
        <f>$AM$11</f>
        <v>93</v>
      </c>
      <c r="V5" s="50">
        <f>$AM$11</f>
        <v>93</v>
      </c>
      <c r="W5" s="38"/>
      <c r="X5" s="50">
        <f>$AM$11</f>
        <v>93</v>
      </c>
      <c r="Y5" s="50">
        <f t="shared" ref="Y5:AA5" si="3">$AM$11</f>
        <v>93</v>
      </c>
      <c r="Z5" s="50">
        <f t="shared" si="3"/>
        <v>93</v>
      </c>
      <c r="AA5" s="50">
        <f t="shared" si="3"/>
        <v>93</v>
      </c>
      <c r="AB5" s="50">
        <f>$AM$11</f>
        <v>93</v>
      </c>
      <c r="AC5" s="50">
        <f>$AM$11</f>
        <v>93</v>
      </c>
      <c r="AD5" s="38"/>
      <c r="AE5" s="50">
        <f t="shared" ref="AE5" si="4">$AM$11</f>
        <v>93</v>
      </c>
      <c r="AF5" s="50">
        <f>$AM$11</f>
        <v>93</v>
      </c>
      <c r="AG5" s="50">
        <f>$AM$11</f>
        <v>93</v>
      </c>
      <c r="AH5" s="39"/>
      <c r="AI5" s="32">
        <f>SUM(D5:AG5)</f>
        <v>2418</v>
      </c>
      <c r="AL5" s="275" t="s">
        <v>44</v>
      </c>
      <c r="AM5" s="276"/>
      <c r="AN5" s="277"/>
    </row>
    <row r="6" spans="1:41" ht="15" customHeight="1" thickBot="1">
      <c r="A6" s="285"/>
      <c r="B6" s="296"/>
      <c r="C6" s="35" t="s">
        <v>45</v>
      </c>
      <c r="D6" s="33">
        <v>209</v>
      </c>
      <c r="E6" s="10">
        <v>0</v>
      </c>
      <c r="F6" s="10">
        <v>26</v>
      </c>
      <c r="G6" s="10">
        <v>0</v>
      </c>
      <c r="H6" s="10">
        <v>200</v>
      </c>
      <c r="I6" s="10"/>
      <c r="J6" s="10">
        <v>0</v>
      </c>
      <c r="K6" s="10">
        <v>122</v>
      </c>
      <c r="L6" s="10">
        <v>135</v>
      </c>
      <c r="M6" s="10">
        <v>0</v>
      </c>
      <c r="N6" s="10">
        <v>35</v>
      </c>
      <c r="O6" s="10">
        <v>238</v>
      </c>
      <c r="P6" s="10"/>
      <c r="Q6" s="10">
        <v>0</v>
      </c>
      <c r="R6" s="10">
        <v>0</v>
      </c>
      <c r="S6" s="10">
        <v>180</v>
      </c>
      <c r="T6" s="10">
        <v>0</v>
      </c>
      <c r="U6" s="10">
        <v>0</v>
      </c>
      <c r="V6" s="10">
        <v>0</v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28"/>
      <c r="AI6" s="30">
        <f>SUM(D6:AG6)</f>
        <v>1145</v>
      </c>
      <c r="AL6" s="51" t="s">
        <v>46</v>
      </c>
      <c r="AM6" s="52" t="s">
        <v>61</v>
      </c>
      <c r="AN6" s="52" t="s">
        <v>48</v>
      </c>
    </row>
    <row r="7" spans="1:41" ht="15" customHeight="1" thickBot="1">
      <c r="A7" s="285"/>
      <c r="B7" s="297"/>
      <c r="C7" s="36" t="s">
        <v>49</v>
      </c>
      <c r="D7" s="37">
        <f>D5-D6</f>
        <v>-116</v>
      </c>
      <c r="E7" s="27">
        <f>D7 + (E5-E6)</f>
        <v>-23</v>
      </c>
      <c r="F7" s="27">
        <f t="shared" ref="F7:H7" si="5">E7 + (F5-F6)</f>
        <v>44</v>
      </c>
      <c r="G7" s="27">
        <f t="shared" si="5"/>
        <v>137</v>
      </c>
      <c r="H7" s="27">
        <f t="shared" si="5"/>
        <v>30</v>
      </c>
      <c r="I7" s="27"/>
      <c r="J7" s="27">
        <f>H7 + (J5-J6)</f>
        <v>123</v>
      </c>
      <c r="K7" s="27">
        <f t="shared" ref="K7:O7" si="6">J7 + (K5-K6)</f>
        <v>94</v>
      </c>
      <c r="L7" s="27">
        <f t="shared" si="6"/>
        <v>52</v>
      </c>
      <c r="M7" s="27">
        <f t="shared" si="6"/>
        <v>145</v>
      </c>
      <c r="N7" s="27">
        <f t="shared" si="6"/>
        <v>203</v>
      </c>
      <c r="O7" s="27">
        <f t="shared" si="6"/>
        <v>58</v>
      </c>
      <c r="P7" s="27"/>
      <c r="Q7" s="27">
        <f>O7 + (Q5-Q6)</f>
        <v>151</v>
      </c>
      <c r="R7" s="27">
        <f t="shared" ref="R7:V7" si="7">Q7 + (R5-R6)</f>
        <v>244</v>
      </c>
      <c r="S7" s="27">
        <f t="shared" si="7"/>
        <v>157</v>
      </c>
      <c r="T7" s="27">
        <f t="shared" si="7"/>
        <v>250</v>
      </c>
      <c r="U7" s="27">
        <f t="shared" si="7"/>
        <v>343</v>
      </c>
      <c r="V7" s="27">
        <f t="shared" si="7"/>
        <v>436</v>
      </c>
      <c r="W7" s="27"/>
      <c r="X7" s="27">
        <f>V7 + (X5-X6)</f>
        <v>529</v>
      </c>
      <c r="Y7" s="27">
        <f>X7 + (Y5-Y6)</f>
        <v>622</v>
      </c>
      <c r="Z7" s="27">
        <f>Y7 + (Z5-Z6)</f>
        <v>715</v>
      </c>
      <c r="AA7" s="27">
        <f>Z7 + (AA5-AA6)</f>
        <v>808</v>
      </c>
      <c r="AB7" s="27">
        <f>AA7 + (AB5-AB6)</f>
        <v>901</v>
      </c>
      <c r="AC7" s="27">
        <f>AB7 + (AC5-AC6)</f>
        <v>994</v>
      </c>
      <c r="AD7" s="27"/>
      <c r="AE7" s="27">
        <f>AC7 + (AE5-AE6)</f>
        <v>1087</v>
      </c>
      <c r="AF7" s="27">
        <f>AE7 + (AF5-AF6)</f>
        <v>1180</v>
      </c>
      <c r="AG7" s="27">
        <f>AF7 + (AG5-AG6)</f>
        <v>1273</v>
      </c>
      <c r="AH7" s="29"/>
      <c r="AI7" s="31">
        <f>AG7</f>
        <v>1273</v>
      </c>
      <c r="AL7" s="53" t="s">
        <v>50</v>
      </c>
      <c r="AM7" s="54">
        <v>5753</v>
      </c>
      <c r="AN7" s="54" t="s">
        <v>48</v>
      </c>
    </row>
    <row r="8" spans="1:41" ht="15.75" customHeight="1">
      <c r="A8" s="285"/>
      <c r="B8" s="298" t="s">
        <v>51</v>
      </c>
      <c r="C8" s="34" t="s">
        <v>43</v>
      </c>
      <c r="D8" s="50">
        <f>$AM$12</f>
        <v>69</v>
      </c>
      <c r="E8" s="50">
        <f t="shared" ref="E8:H8" si="8">$AM$12</f>
        <v>69</v>
      </c>
      <c r="F8" s="50">
        <f t="shared" si="8"/>
        <v>69</v>
      </c>
      <c r="G8" s="50">
        <f t="shared" si="8"/>
        <v>69</v>
      </c>
      <c r="H8" s="50">
        <f t="shared" si="8"/>
        <v>69</v>
      </c>
      <c r="I8" s="38"/>
      <c r="J8" s="50">
        <f>$AM$12</f>
        <v>69</v>
      </c>
      <c r="K8" s="50">
        <f t="shared" ref="K8:N8" si="9">$AM$12</f>
        <v>69</v>
      </c>
      <c r="L8" s="50">
        <f t="shared" si="9"/>
        <v>69</v>
      </c>
      <c r="M8" s="50">
        <f t="shared" si="9"/>
        <v>69</v>
      </c>
      <c r="N8" s="50">
        <f t="shared" si="9"/>
        <v>69</v>
      </c>
      <c r="O8" s="50">
        <f>$AM$12</f>
        <v>69</v>
      </c>
      <c r="P8" s="38"/>
      <c r="Q8" s="50">
        <f>$AM$12</f>
        <v>69</v>
      </c>
      <c r="R8" s="50">
        <f t="shared" ref="R8:U8" si="10">$AM$12</f>
        <v>69</v>
      </c>
      <c r="S8" s="50">
        <f t="shared" si="10"/>
        <v>69</v>
      </c>
      <c r="T8" s="50">
        <f t="shared" si="10"/>
        <v>69</v>
      </c>
      <c r="U8" s="50">
        <f t="shared" si="10"/>
        <v>69</v>
      </c>
      <c r="V8" s="50">
        <f>$AM$12</f>
        <v>69</v>
      </c>
      <c r="W8" s="38"/>
      <c r="X8" s="50">
        <f>$AM$12</f>
        <v>69</v>
      </c>
      <c r="Y8" s="50">
        <f t="shared" ref="Y8:AB8" si="11">$AM$12</f>
        <v>69</v>
      </c>
      <c r="Z8" s="50">
        <f t="shared" si="11"/>
        <v>69</v>
      </c>
      <c r="AA8" s="50">
        <f t="shared" si="11"/>
        <v>69</v>
      </c>
      <c r="AB8" s="50">
        <f t="shared" si="11"/>
        <v>69</v>
      </c>
      <c r="AC8" s="50">
        <f>$AM$12</f>
        <v>69</v>
      </c>
      <c r="AD8" s="38"/>
      <c r="AE8" s="50">
        <f t="shared" ref="AE8:AF8" si="12">$AM$12</f>
        <v>69</v>
      </c>
      <c r="AF8" s="50">
        <f t="shared" si="12"/>
        <v>69</v>
      </c>
      <c r="AG8" s="50">
        <f>$AM$12</f>
        <v>69</v>
      </c>
      <c r="AH8" s="39"/>
      <c r="AI8" s="32">
        <f>SUM(D8:AG8)</f>
        <v>1794</v>
      </c>
      <c r="AL8" s="55" t="s">
        <v>52</v>
      </c>
      <c r="AM8" s="25">
        <v>26</v>
      </c>
      <c r="AN8" s="56">
        <v>26</v>
      </c>
    </row>
    <row r="9" spans="1:41" ht="15.75" customHeight="1">
      <c r="A9" s="285"/>
      <c r="B9" s="299"/>
      <c r="C9" s="35" t="s">
        <v>45</v>
      </c>
      <c r="D9" s="33">
        <v>118</v>
      </c>
      <c r="E9" s="10">
        <v>0</v>
      </c>
      <c r="F9" s="10">
        <v>230</v>
      </c>
      <c r="G9" s="10">
        <v>150</v>
      </c>
      <c r="H9" s="10">
        <v>97</v>
      </c>
      <c r="I9" s="10"/>
      <c r="J9" s="10">
        <v>0</v>
      </c>
      <c r="K9" s="10">
        <v>236</v>
      </c>
      <c r="L9" s="10">
        <v>0</v>
      </c>
      <c r="M9" s="10">
        <v>0</v>
      </c>
      <c r="N9" s="10">
        <v>205</v>
      </c>
      <c r="O9" s="10">
        <v>176</v>
      </c>
      <c r="P9" s="10"/>
      <c r="Q9" s="10">
        <v>0</v>
      </c>
      <c r="R9" s="10">
        <v>0</v>
      </c>
      <c r="S9" s="10">
        <v>242</v>
      </c>
      <c r="T9" s="10">
        <v>0</v>
      </c>
      <c r="U9" s="10">
        <v>0</v>
      </c>
      <c r="V9" s="10">
        <v>0</v>
      </c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28"/>
      <c r="AI9" s="30">
        <f>SUM(D9:AG9)</f>
        <v>1454</v>
      </c>
      <c r="AL9" s="57" t="s">
        <v>53</v>
      </c>
      <c r="AM9" s="26">
        <f>AM7/AM8</f>
        <v>221.26923076923077</v>
      </c>
      <c r="AN9" s="58" t="e">
        <f>AN7/AN8</f>
        <v>#VALUE!</v>
      </c>
    </row>
    <row r="10" spans="1:41" ht="15" customHeight="1" thickBot="1">
      <c r="A10" s="285"/>
      <c r="B10" s="300"/>
      <c r="C10" s="36" t="s">
        <v>49</v>
      </c>
      <c r="D10" s="37">
        <f>D8-D9</f>
        <v>-49</v>
      </c>
      <c r="E10" s="27">
        <f>D10 + (E8-E9)</f>
        <v>20</v>
      </c>
      <c r="F10" s="27">
        <f t="shared" ref="F10:H10" si="13">E10 + (F8-F9)</f>
        <v>-141</v>
      </c>
      <c r="G10" s="27">
        <f t="shared" si="13"/>
        <v>-222</v>
      </c>
      <c r="H10" s="27">
        <f t="shared" si="13"/>
        <v>-250</v>
      </c>
      <c r="I10" s="27"/>
      <c r="J10" s="27">
        <f>H10 + (J8-J9)</f>
        <v>-181</v>
      </c>
      <c r="K10" s="27">
        <f t="shared" ref="K10:O10" si="14">J10 + (K8-K9)</f>
        <v>-348</v>
      </c>
      <c r="L10" s="27">
        <f t="shared" si="14"/>
        <v>-279</v>
      </c>
      <c r="M10" s="27">
        <f t="shared" si="14"/>
        <v>-210</v>
      </c>
      <c r="N10" s="27">
        <f t="shared" si="14"/>
        <v>-346</v>
      </c>
      <c r="O10" s="27">
        <f t="shared" si="14"/>
        <v>-453</v>
      </c>
      <c r="P10" s="27"/>
      <c r="Q10" s="27">
        <f>O10 + (Q8-Q9)</f>
        <v>-384</v>
      </c>
      <c r="R10" s="27">
        <f t="shared" ref="R10:V10" si="15">Q10 + (R8-R9)</f>
        <v>-315</v>
      </c>
      <c r="S10" s="27">
        <f t="shared" si="15"/>
        <v>-488</v>
      </c>
      <c r="T10" s="27">
        <f t="shared" si="15"/>
        <v>-419</v>
      </c>
      <c r="U10" s="27">
        <f t="shared" si="15"/>
        <v>-350</v>
      </c>
      <c r="V10" s="27">
        <f t="shared" si="15"/>
        <v>-281</v>
      </c>
      <c r="W10" s="27"/>
      <c r="X10" s="27">
        <f>V10 + (X8-X9)</f>
        <v>-212</v>
      </c>
      <c r="Y10" s="27">
        <f t="shared" ref="Y10:AC10" si="16">X10 + (Y8-Y9)</f>
        <v>-143</v>
      </c>
      <c r="Z10" s="27">
        <f t="shared" si="16"/>
        <v>-74</v>
      </c>
      <c r="AA10" s="27">
        <f t="shared" si="16"/>
        <v>-5</v>
      </c>
      <c r="AB10" s="27">
        <f t="shared" si="16"/>
        <v>64</v>
      </c>
      <c r="AC10" s="27">
        <f t="shared" si="16"/>
        <v>133</v>
      </c>
      <c r="AD10" s="27"/>
      <c r="AE10" s="27">
        <f>AC10 + (AE8-AE9)</f>
        <v>202</v>
      </c>
      <c r="AF10" s="27">
        <f t="shared" ref="AF10" si="17">AE10 + (AF8-AF9)</f>
        <v>271</v>
      </c>
      <c r="AG10" s="27">
        <f>AF10 + (AG8-AG9)</f>
        <v>340</v>
      </c>
      <c r="AH10" s="29"/>
      <c r="AI10" s="31">
        <f>AG10</f>
        <v>340</v>
      </c>
      <c r="AL10" s="57" t="s">
        <v>54</v>
      </c>
      <c r="AM10" s="26">
        <f>AM9/3</f>
        <v>73.756410256410263</v>
      </c>
      <c r="AN10" s="58" t="e">
        <f>AN9/3</f>
        <v>#VALUE!</v>
      </c>
    </row>
    <row r="11" spans="1:41" ht="15" customHeight="1">
      <c r="A11" s="285"/>
      <c r="B11" s="301" t="s">
        <v>55</v>
      </c>
      <c r="C11" s="34" t="s">
        <v>43</v>
      </c>
      <c r="D11" s="50">
        <f>$AM$13</f>
        <v>58</v>
      </c>
      <c r="E11" s="50">
        <f t="shared" ref="E11:H11" si="18">$AM$13</f>
        <v>58</v>
      </c>
      <c r="F11" s="50">
        <f t="shared" si="18"/>
        <v>58</v>
      </c>
      <c r="G11" s="50">
        <f t="shared" si="18"/>
        <v>58</v>
      </c>
      <c r="H11" s="50">
        <f t="shared" si="18"/>
        <v>58</v>
      </c>
      <c r="I11" s="38"/>
      <c r="J11" s="50">
        <f>$AM$13</f>
        <v>58</v>
      </c>
      <c r="K11" s="50">
        <f t="shared" ref="K11:N11" si="19">$AM$13</f>
        <v>58</v>
      </c>
      <c r="L11" s="50">
        <f t="shared" si="19"/>
        <v>58</v>
      </c>
      <c r="M11" s="50">
        <f t="shared" si="19"/>
        <v>58</v>
      </c>
      <c r="N11" s="50">
        <f t="shared" si="19"/>
        <v>58</v>
      </c>
      <c r="O11" s="50">
        <f>$AM$13</f>
        <v>58</v>
      </c>
      <c r="P11" s="38"/>
      <c r="Q11" s="50">
        <f>$AM$13</f>
        <v>58</v>
      </c>
      <c r="R11" s="50">
        <f t="shared" ref="R11:U11" si="20">$AM$13</f>
        <v>58</v>
      </c>
      <c r="S11" s="50">
        <f t="shared" si="20"/>
        <v>58</v>
      </c>
      <c r="T11" s="50">
        <f t="shared" si="20"/>
        <v>58</v>
      </c>
      <c r="U11" s="50">
        <f t="shared" si="20"/>
        <v>58</v>
      </c>
      <c r="V11" s="50">
        <f>$AM$13</f>
        <v>58</v>
      </c>
      <c r="W11" s="38"/>
      <c r="X11" s="50">
        <f>$AM$13</f>
        <v>58</v>
      </c>
      <c r="Y11" s="50">
        <f t="shared" ref="Y11:AB11" si="21">$AM$13</f>
        <v>58</v>
      </c>
      <c r="Z11" s="50">
        <f t="shared" si="21"/>
        <v>58</v>
      </c>
      <c r="AA11" s="50">
        <f t="shared" si="21"/>
        <v>58</v>
      </c>
      <c r="AB11" s="50">
        <f t="shared" si="21"/>
        <v>58</v>
      </c>
      <c r="AC11" s="50">
        <f>$AM$13</f>
        <v>58</v>
      </c>
      <c r="AD11" s="38"/>
      <c r="AE11" s="50">
        <f t="shared" ref="AE11:AF11" si="22">$AM$13</f>
        <v>58</v>
      </c>
      <c r="AF11" s="50">
        <f t="shared" si="22"/>
        <v>58</v>
      </c>
      <c r="AG11" s="50">
        <f>$AM$13</f>
        <v>58</v>
      </c>
      <c r="AH11" s="39"/>
      <c r="AI11" s="32">
        <f>SUM(D11:AG11)</f>
        <v>1508</v>
      </c>
      <c r="AL11" s="59" t="s">
        <v>42</v>
      </c>
      <c r="AM11" s="60">
        <f>ROUNDUP((AM9*0.42),0)</f>
        <v>93</v>
      </c>
      <c r="AN11" s="61" t="e">
        <f>ROUNDUP((AN9*0.42),0)</f>
        <v>#VALUE!</v>
      </c>
    </row>
    <row r="12" spans="1:41" ht="15" customHeight="1">
      <c r="A12" s="285"/>
      <c r="B12" s="302"/>
      <c r="C12" s="35" t="s">
        <v>45</v>
      </c>
      <c r="D12" s="33">
        <v>180</v>
      </c>
      <c r="E12" s="10">
        <v>0</v>
      </c>
      <c r="F12" s="10">
        <v>0</v>
      </c>
      <c r="G12" s="10">
        <v>60</v>
      </c>
      <c r="H12" s="10">
        <v>210</v>
      </c>
      <c r="I12" s="10"/>
      <c r="J12" s="10">
        <v>0</v>
      </c>
      <c r="K12" s="10">
        <v>0</v>
      </c>
      <c r="L12" s="10">
        <v>210</v>
      </c>
      <c r="M12" s="10">
        <v>0</v>
      </c>
      <c r="N12" s="10">
        <v>0</v>
      </c>
      <c r="O12" s="10">
        <v>210</v>
      </c>
      <c r="P12" s="10"/>
      <c r="Q12" s="10">
        <v>0</v>
      </c>
      <c r="R12" s="10">
        <v>0</v>
      </c>
      <c r="S12" s="10">
        <v>125</v>
      </c>
      <c r="T12" s="10">
        <v>0</v>
      </c>
      <c r="U12" s="10">
        <v>0</v>
      </c>
      <c r="V12" s="10">
        <v>0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28"/>
      <c r="AI12" s="30">
        <f>SUM(D12:AG12)</f>
        <v>995</v>
      </c>
      <c r="AL12" s="62" t="s">
        <v>51</v>
      </c>
      <c r="AM12" s="63">
        <f>ROUNDUP((AM9*0.31),0)</f>
        <v>69</v>
      </c>
      <c r="AN12" s="64" t="e">
        <f>ROUNDUP((AN9*0.31),0)</f>
        <v>#VALUE!</v>
      </c>
    </row>
    <row r="13" spans="1:41" ht="15" customHeight="1" thickBot="1">
      <c r="A13" s="285"/>
      <c r="B13" s="303"/>
      <c r="C13" s="65" t="s">
        <v>49</v>
      </c>
      <c r="D13" s="84">
        <f>D11-D12</f>
        <v>-122</v>
      </c>
      <c r="E13" s="85">
        <f>D13 + (E11-E12)</f>
        <v>-64</v>
      </c>
      <c r="F13" s="85">
        <f t="shared" ref="F13:H13" si="23">E13 + (F11-F12)</f>
        <v>-6</v>
      </c>
      <c r="G13" s="85">
        <f t="shared" si="23"/>
        <v>-8</v>
      </c>
      <c r="H13" s="85">
        <f t="shared" si="23"/>
        <v>-160</v>
      </c>
      <c r="I13" s="85"/>
      <c r="J13" s="85">
        <f>H13 + (J11-J12)</f>
        <v>-102</v>
      </c>
      <c r="K13" s="85">
        <f t="shared" ref="K13:O13" si="24">J13 + (K11-K12)</f>
        <v>-44</v>
      </c>
      <c r="L13" s="85">
        <f t="shared" si="24"/>
        <v>-196</v>
      </c>
      <c r="M13" s="85">
        <f t="shared" si="24"/>
        <v>-138</v>
      </c>
      <c r="N13" s="85">
        <f t="shared" si="24"/>
        <v>-80</v>
      </c>
      <c r="O13" s="85">
        <f t="shared" si="24"/>
        <v>-232</v>
      </c>
      <c r="P13" s="85"/>
      <c r="Q13" s="85">
        <f>O13 + (Q11-Q12)</f>
        <v>-174</v>
      </c>
      <c r="R13" s="85">
        <f t="shared" ref="R13:V13" si="25">Q13 + (R11-R12)</f>
        <v>-116</v>
      </c>
      <c r="S13" s="85">
        <f t="shared" si="25"/>
        <v>-183</v>
      </c>
      <c r="T13" s="85">
        <f t="shared" si="25"/>
        <v>-125</v>
      </c>
      <c r="U13" s="85">
        <f t="shared" si="25"/>
        <v>-67</v>
      </c>
      <c r="V13" s="85">
        <f t="shared" si="25"/>
        <v>-9</v>
      </c>
      <c r="W13" s="85"/>
      <c r="X13" s="85">
        <f>V13 + (X11-X12)</f>
        <v>49</v>
      </c>
      <c r="Y13" s="85">
        <f t="shared" ref="Y13:AC13" si="26">X13 + (Y11-Y12)</f>
        <v>107</v>
      </c>
      <c r="Z13" s="85">
        <f t="shared" si="26"/>
        <v>165</v>
      </c>
      <c r="AA13" s="85">
        <f t="shared" si="26"/>
        <v>223</v>
      </c>
      <c r="AB13" s="85">
        <f t="shared" si="26"/>
        <v>281</v>
      </c>
      <c r="AC13" s="85">
        <f t="shared" si="26"/>
        <v>339</v>
      </c>
      <c r="AD13" s="85"/>
      <c r="AE13" s="85">
        <f>AC13 + (AE11-AE12)</f>
        <v>397</v>
      </c>
      <c r="AF13" s="85">
        <f t="shared" ref="AF13" si="27">AE13 + (AF11-AF12)</f>
        <v>455</v>
      </c>
      <c r="AG13" s="85">
        <f>AF13 + (AG11-AG12)</f>
        <v>513</v>
      </c>
      <c r="AH13" s="86"/>
      <c r="AI13" s="87">
        <f>AG13</f>
        <v>513</v>
      </c>
      <c r="AL13" s="66" t="s">
        <v>55</v>
      </c>
      <c r="AM13" s="67">
        <f>ROUNDUP((AM9*0.26),0)</f>
        <v>58</v>
      </c>
      <c r="AN13" s="68" t="e">
        <f>ROUNDUP((AN9*0.26),0)</f>
        <v>#VALUE!</v>
      </c>
    </row>
    <row r="14" spans="1:41" ht="15" customHeight="1" thickTop="1" thickBot="1">
      <c r="A14" s="293"/>
      <c r="B14" s="307" t="s">
        <v>56</v>
      </c>
      <c r="C14" s="90" t="s">
        <v>43</v>
      </c>
      <c r="D14" s="91">
        <f>SUM(D5,D8,D11)</f>
        <v>220</v>
      </c>
      <c r="E14" s="91">
        <f t="shared" ref="E14:V14" si="28">SUM(E5,E8,E11)</f>
        <v>220</v>
      </c>
      <c r="F14" s="91">
        <f t="shared" si="28"/>
        <v>220</v>
      </c>
      <c r="G14" s="91">
        <f t="shared" si="28"/>
        <v>220</v>
      </c>
      <c r="H14" s="91">
        <f t="shared" si="28"/>
        <v>220</v>
      </c>
      <c r="I14" s="91"/>
      <c r="J14" s="91">
        <f t="shared" si="28"/>
        <v>220</v>
      </c>
      <c r="K14" s="91">
        <f t="shared" si="28"/>
        <v>220</v>
      </c>
      <c r="L14" s="91">
        <f t="shared" si="28"/>
        <v>220</v>
      </c>
      <c r="M14" s="91">
        <f t="shared" si="28"/>
        <v>220</v>
      </c>
      <c r="N14" s="91">
        <f t="shared" si="28"/>
        <v>220</v>
      </c>
      <c r="O14" s="91">
        <f t="shared" si="28"/>
        <v>220</v>
      </c>
      <c r="P14" s="91"/>
      <c r="Q14" s="91">
        <f t="shared" si="28"/>
        <v>220</v>
      </c>
      <c r="R14" s="91">
        <f t="shared" si="28"/>
        <v>220</v>
      </c>
      <c r="S14" s="91">
        <f t="shared" si="28"/>
        <v>220</v>
      </c>
      <c r="T14" s="91">
        <f t="shared" si="28"/>
        <v>220</v>
      </c>
      <c r="U14" s="91">
        <f t="shared" si="28"/>
        <v>220</v>
      </c>
      <c r="V14" s="91">
        <f t="shared" si="28"/>
        <v>220</v>
      </c>
      <c r="W14" s="91"/>
      <c r="X14" s="91">
        <f t="shared" ref="X14:AC14" si="29">SUM(X5,X8,X11)</f>
        <v>220</v>
      </c>
      <c r="Y14" s="91">
        <f t="shared" si="29"/>
        <v>220</v>
      </c>
      <c r="Z14" s="91">
        <f t="shared" si="29"/>
        <v>220</v>
      </c>
      <c r="AA14" s="91">
        <f t="shared" si="29"/>
        <v>220</v>
      </c>
      <c r="AB14" s="91">
        <f t="shared" si="29"/>
        <v>220</v>
      </c>
      <c r="AC14" s="91">
        <f t="shared" si="29"/>
        <v>220</v>
      </c>
      <c r="AD14" s="91"/>
      <c r="AE14" s="91">
        <f>SUM(AE5,AE8,AE11)</f>
        <v>220</v>
      </c>
      <c r="AF14" s="91">
        <f>SUM(AF5,AF8,AF11)</f>
        <v>220</v>
      </c>
      <c r="AG14" s="91">
        <f>SUM(AG5,AG8,AG11)</f>
        <v>220</v>
      </c>
      <c r="AH14" s="92"/>
      <c r="AI14" s="93">
        <f>SUM(D14:AG14)</f>
        <v>5720</v>
      </c>
    </row>
    <row r="15" spans="1:41" ht="15" customHeight="1" thickBot="1">
      <c r="A15" s="293"/>
      <c r="B15" s="308"/>
      <c r="C15" s="94" t="s">
        <v>45</v>
      </c>
      <c r="D15" s="95">
        <f t="shared" ref="D15:AG15" si="30">SUM(D6,D9,D12)</f>
        <v>507</v>
      </c>
      <c r="E15" s="95">
        <f t="shared" si="30"/>
        <v>0</v>
      </c>
      <c r="F15" s="95">
        <f>SUM(F6,F9,F12)</f>
        <v>256</v>
      </c>
      <c r="G15" s="95">
        <f t="shared" si="30"/>
        <v>210</v>
      </c>
      <c r="H15" s="95">
        <f t="shared" si="30"/>
        <v>507</v>
      </c>
      <c r="I15" s="96"/>
      <c r="J15" s="95">
        <f t="shared" si="30"/>
        <v>0</v>
      </c>
      <c r="K15" s="95">
        <f t="shared" si="30"/>
        <v>358</v>
      </c>
      <c r="L15" s="95">
        <f t="shared" si="30"/>
        <v>345</v>
      </c>
      <c r="M15" s="95">
        <f t="shared" si="30"/>
        <v>0</v>
      </c>
      <c r="N15" s="95">
        <f t="shared" si="30"/>
        <v>240</v>
      </c>
      <c r="O15" s="95">
        <f t="shared" si="30"/>
        <v>624</v>
      </c>
      <c r="P15" s="96"/>
      <c r="Q15" s="95">
        <f t="shared" si="30"/>
        <v>0</v>
      </c>
      <c r="R15" s="95">
        <f t="shared" si="30"/>
        <v>0</v>
      </c>
      <c r="S15" s="95">
        <f t="shared" si="30"/>
        <v>547</v>
      </c>
      <c r="T15" s="95">
        <f t="shared" si="30"/>
        <v>0</v>
      </c>
      <c r="U15" s="95">
        <f t="shared" si="30"/>
        <v>0</v>
      </c>
      <c r="V15" s="95">
        <f t="shared" si="30"/>
        <v>0</v>
      </c>
      <c r="W15" s="96"/>
      <c r="X15" s="95">
        <f t="shared" si="30"/>
        <v>0</v>
      </c>
      <c r="Y15" s="95">
        <f t="shared" si="30"/>
        <v>0</v>
      </c>
      <c r="Z15" s="95">
        <f t="shared" si="30"/>
        <v>0</v>
      </c>
      <c r="AA15" s="95">
        <f t="shared" si="30"/>
        <v>0</v>
      </c>
      <c r="AB15" s="95">
        <f t="shared" si="30"/>
        <v>0</v>
      </c>
      <c r="AC15" s="95">
        <f t="shared" si="30"/>
        <v>0</v>
      </c>
      <c r="AD15" s="96"/>
      <c r="AE15" s="95">
        <f t="shared" si="30"/>
        <v>0</v>
      </c>
      <c r="AF15" s="95">
        <f t="shared" si="30"/>
        <v>0</v>
      </c>
      <c r="AG15" s="95">
        <f t="shared" si="30"/>
        <v>0</v>
      </c>
      <c r="AH15" s="97"/>
      <c r="AI15" s="98">
        <f>SUM(D15:AG15)</f>
        <v>3594</v>
      </c>
      <c r="AL15" s="278" t="s">
        <v>11</v>
      </c>
      <c r="AM15" s="279"/>
      <c r="AN15" s="279"/>
      <c r="AO15" s="280"/>
    </row>
    <row r="16" spans="1:41" ht="15" customHeight="1" thickBot="1">
      <c r="A16" s="294"/>
      <c r="B16" s="309"/>
      <c r="C16" s="99" t="s">
        <v>49</v>
      </c>
      <c r="D16" s="100">
        <f>D14-D15</f>
        <v>-287</v>
      </c>
      <c r="E16" s="101">
        <f>D16 + (E14-E15)</f>
        <v>-67</v>
      </c>
      <c r="F16" s="101">
        <f t="shared" ref="F16:H16" si="31">E16 + (F14-F15)</f>
        <v>-103</v>
      </c>
      <c r="G16" s="101">
        <f t="shared" si="31"/>
        <v>-93</v>
      </c>
      <c r="H16" s="101">
        <f t="shared" si="31"/>
        <v>-380</v>
      </c>
      <c r="I16" s="101"/>
      <c r="J16" s="101">
        <f>H16 + (J14-J15)</f>
        <v>-160</v>
      </c>
      <c r="K16" s="101">
        <f t="shared" ref="K16:O16" si="32">J16 + (K14-K15)</f>
        <v>-298</v>
      </c>
      <c r="L16" s="101">
        <f t="shared" si="32"/>
        <v>-423</v>
      </c>
      <c r="M16" s="101">
        <f t="shared" si="32"/>
        <v>-203</v>
      </c>
      <c r="N16" s="101">
        <f t="shared" si="32"/>
        <v>-223</v>
      </c>
      <c r="O16" s="101">
        <f t="shared" si="32"/>
        <v>-627</v>
      </c>
      <c r="P16" s="101"/>
      <c r="Q16" s="101">
        <f>O16 + (Q14-Q15)</f>
        <v>-407</v>
      </c>
      <c r="R16" s="101">
        <f t="shared" ref="R16:V16" si="33">Q16 + (R14-R15)</f>
        <v>-187</v>
      </c>
      <c r="S16" s="101">
        <f t="shared" si="33"/>
        <v>-514</v>
      </c>
      <c r="T16" s="101">
        <f t="shared" si="33"/>
        <v>-294</v>
      </c>
      <c r="U16" s="101">
        <f t="shared" si="33"/>
        <v>-74</v>
      </c>
      <c r="V16" s="101">
        <f t="shared" si="33"/>
        <v>146</v>
      </c>
      <c r="W16" s="101"/>
      <c r="X16" s="101">
        <f>V16 + (X14-X15)</f>
        <v>366</v>
      </c>
      <c r="Y16" s="101">
        <f t="shared" ref="Y16:AC16" si="34">X16 + (Y14-Y15)</f>
        <v>586</v>
      </c>
      <c r="Z16" s="101">
        <f t="shared" si="34"/>
        <v>806</v>
      </c>
      <c r="AA16" s="101">
        <f t="shared" si="34"/>
        <v>1026</v>
      </c>
      <c r="AB16" s="101">
        <f t="shared" si="34"/>
        <v>1246</v>
      </c>
      <c r="AC16" s="101">
        <f t="shared" si="34"/>
        <v>1466</v>
      </c>
      <c r="AD16" s="101"/>
      <c r="AE16" s="101">
        <f>AC16 + (AE14-AE15)</f>
        <v>1686</v>
      </c>
      <c r="AF16" s="101">
        <f t="shared" ref="AF16" si="35">AE16 + (AF14-AF15)</f>
        <v>1906</v>
      </c>
      <c r="AG16" s="101">
        <f>AF16 + (AG14-AG15)</f>
        <v>2126</v>
      </c>
      <c r="AH16" s="102"/>
      <c r="AI16" s="103">
        <f>AG16</f>
        <v>2126</v>
      </c>
      <c r="AK16" s="23"/>
      <c r="AL16" s="69"/>
      <c r="AM16" s="70" t="s">
        <v>42</v>
      </c>
      <c r="AN16" s="71" t="s">
        <v>51</v>
      </c>
      <c r="AO16" s="72" t="s">
        <v>55</v>
      </c>
    </row>
    <row r="17" spans="1:42" ht="15" customHeight="1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K17" s="24"/>
      <c r="AL17" s="73" t="s">
        <v>57</v>
      </c>
      <c r="AM17" s="74">
        <v>387</v>
      </c>
      <c r="AN17" s="43">
        <v>376</v>
      </c>
      <c r="AO17" s="75">
        <v>321</v>
      </c>
      <c r="AP17" s="19"/>
    </row>
    <row r="18" spans="1:42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L18" s="35" t="s">
        <v>58</v>
      </c>
      <c r="AM18" s="76">
        <v>0.46400000000000002</v>
      </c>
      <c r="AN18" s="14">
        <v>0.46400000000000002</v>
      </c>
      <c r="AO18" s="77">
        <v>0.46400000000000002</v>
      </c>
      <c r="AP18" s="13"/>
    </row>
    <row r="19" spans="1:42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K19" s="24"/>
      <c r="AL19" s="35" t="s">
        <v>59</v>
      </c>
      <c r="AM19" s="76">
        <v>0.85</v>
      </c>
      <c r="AN19" s="14">
        <v>0.85</v>
      </c>
      <c r="AO19" s="77">
        <v>0.85</v>
      </c>
      <c r="AP19" s="1"/>
    </row>
    <row r="20" spans="1:42" ht="15" customHeight="1" thickBot="1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L20" s="36" t="s">
        <v>60</v>
      </c>
      <c r="AM20" s="78">
        <f>AM17/AM18*AM19</f>
        <v>708.94396551724139</v>
      </c>
      <c r="AN20" s="79">
        <f t="shared" ref="AN20:AO20" si="36">AN17/AN18*AN19</f>
        <v>688.79310344827582</v>
      </c>
      <c r="AO20" s="80">
        <f t="shared" si="36"/>
        <v>588.03879310344826</v>
      </c>
      <c r="AP20" s="13"/>
    </row>
    <row r="21" spans="1:42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K21" s="23"/>
    </row>
    <row r="22" spans="1:42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K22" s="23"/>
    </row>
    <row r="23" spans="1:42" ht="15" customHeight="1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K23" s="23"/>
    </row>
    <row r="24" spans="1:42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K24" s="23"/>
    </row>
    <row r="25" spans="1:42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K25" s="23"/>
    </row>
    <row r="26" spans="1:42" ht="15" customHeight="1">
      <c r="A26" s="81"/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K26" s="23"/>
    </row>
    <row r="27" spans="1:42">
      <c r="A27" s="81"/>
      <c r="B27" s="118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K27" s="23"/>
    </row>
    <row r="28" spans="1:42">
      <c r="A28" s="81"/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K28" s="23"/>
    </row>
    <row r="29" spans="1:42" ht="15" customHeight="1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K29" s="23"/>
    </row>
    <row r="30" spans="1:42" ht="15" customHeight="1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K30" s="23"/>
    </row>
    <row r="31" spans="1:42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K31" s="23"/>
    </row>
    <row r="32" spans="1:42" ht="15" customHeight="1">
      <c r="A32" s="81"/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K32" s="23"/>
    </row>
    <row r="33" spans="1:37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K33" s="23"/>
    </row>
    <row r="34" spans="1:37">
      <c r="A34" s="81"/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K34" s="23"/>
    </row>
    <row r="35" spans="1:37" ht="15" customHeight="1">
      <c r="A35" s="81"/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K35" s="23"/>
    </row>
    <row r="36" spans="1:37">
      <c r="A36" s="81"/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K36" s="23"/>
    </row>
    <row r="37" spans="1:37">
      <c r="AK37" s="23"/>
    </row>
    <row r="38" spans="1:37" ht="15" customHeight="1">
      <c r="AK38" s="23"/>
    </row>
    <row r="39" spans="1:37">
      <c r="AK39" s="23"/>
    </row>
    <row r="40" spans="1:37">
      <c r="AK40" s="23"/>
    </row>
    <row r="41" spans="1:37" ht="15" customHeight="1">
      <c r="AK41" s="23"/>
    </row>
    <row r="42" spans="1:37">
      <c r="AK42" s="23"/>
    </row>
    <row r="43" spans="1:37" ht="15" customHeight="1">
      <c r="AK43" s="23"/>
    </row>
    <row r="44" spans="1:37" ht="15" customHeight="1">
      <c r="AK44" s="23"/>
    </row>
    <row r="45" spans="1:37">
      <c r="AK45" s="23"/>
    </row>
    <row r="46" spans="1:37">
      <c r="AK46" s="23"/>
    </row>
    <row r="47" spans="1:37" ht="15" customHeight="1">
      <c r="AK47" s="23"/>
    </row>
    <row r="48" spans="1:37">
      <c r="AK48" s="23"/>
    </row>
    <row r="49" spans="37:37">
      <c r="AK49" s="23"/>
    </row>
    <row r="50" spans="37:37" ht="15" customHeight="1">
      <c r="AK50" s="23"/>
    </row>
    <row r="51" spans="37:37">
      <c r="AK51" s="23"/>
    </row>
    <row r="52" spans="37:37">
      <c r="AK52" s="23"/>
    </row>
    <row r="53" spans="37:37" ht="15" customHeight="1">
      <c r="AK53" s="23"/>
    </row>
    <row r="56" spans="37:37" ht="15" customHeight="1"/>
    <row r="59" spans="37:37" ht="15" customHeight="1"/>
    <row r="62" spans="37:37" ht="15" customHeight="1"/>
    <row r="65" ht="15" customHeight="1"/>
    <row r="68" ht="15" customHeight="1"/>
    <row r="71" ht="15" customHeight="1"/>
    <row r="74" ht="15" customHeight="1"/>
  </sheetData>
  <mergeCells count="9">
    <mergeCell ref="A1:AI2"/>
    <mergeCell ref="AI3:AI4"/>
    <mergeCell ref="A5:A16"/>
    <mergeCell ref="B5:B7"/>
    <mergeCell ref="AL5:AN5"/>
    <mergeCell ref="B8:B10"/>
    <mergeCell ref="B11:B13"/>
    <mergeCell ref="B14:B16"/>
    <mergeCell ref="AL15:AO15"/>
  </mergeCells>
  <conditionalFormatting sqref="D7:H7 J7:O7 Q7:V7 X7:AC7 AE7:AG7 AI7">
    <cfRule type="expression" dxfId="669" priority="7">
      <formula>D7&gt;0</formula>
    </cfRule>
    <cfRule type="expression" dxfId="668" priority="8">
      <formula>D7&lt;=0</formula>
    </cfRule>
  </conditionalFormatting>
  <conditionalFormatting sqref="D10:H10 J10:O10 Q10:V10 X10:AC10 AE10:AG10 AI10">
    <cfRule type="expression" dxfId="667" priority="5">
      <formula>D10&gt;0</formula>
    </cfRule>
    <cfRule type="expression" dxfId="666" priority="6">
      <formula>D10&lt;=0</formula>
    </cfRule>
  </conditionalFormatting>
  <conditionalFormatting sqref="D13:H13 J13:O13 Q13:V13 X13:AC13 AE13:AG13 AI13">
    <cfRule type="expression" dxfId="665" priority="3">
      <formula>D13&gt;0</formula>
    </cfRule>
    <cfRule type="expression" dxfId="664" priority="4">
      <formula>D13&lt;=0</formula>
    </cfRule>
  </conditionalFormatting>
  <conditionalFormatting sqref="D16:H16 J16:O16 Q16:V16 X16:AC16 AE16:AG16 AI16">
    <cfRule type="expression" dxfId="663" priority="1">
      <formula>D16&gt;0</formula>
    </cfRule>
    <cfRule type="expression" dxfId="662" priority="2">
      <formula>D16&lt;=0</formula>
    </cfRule>
  </conditionalFormatting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EDB71-87C6-40C2-AC31-B658CA377245}">
  <sheetPr>
    <tabColor theme="1"/>
  </sheetPr>
  <dimension ref="A1:E79"/>
  <sheetViews>
    <sheetView zoomScale="115" zoomScaleNormal="115" workbookViewId="0">
      <selection activeCell="D27" sqref="D27"/>
    </sheetView>
  </sheetViews>
  <sheetFormatPr defaultRowHeight="15"/>
  <cols>
    <col min="3" max="3" width="18.140625" bestFit="1" customWidth="1"/>
    <col min="4" max="5" width="20" bestFit="1" customWidth="1"/>
    <col min="6" max="6" width="17.5703125" bestFit="1" customWidth="1"/>
  </cols>
  <sheetData>
    <row r="1" spans="1:5">
      <c r="A1" t="s">
        <v>95</v>
      </c>
      <c r="B1" t="s">
        <v>87</v>
      </c>
      <c r="C1" t="s">
        <v>91</v>
      </c>
      <c r="D1" t="s">
        <v>88</v>
      </c>
      <c r="E1" t="s">
        <v>89</v>
      </c>
    </row>
    <row r="2" spans="1:5">
      <c r="A2" t="s">
        <v>97</v>
      </c>
      <c r="B2" t="s">
        <v>92</v>
      </c>
      <c r="C2" s="121">
        <v>45748</v>
      </c>
      <c r="D2">
        <f>ROUNDUP((PlanoProd_dB!$C$2/PlanoProd_dB!$S$2)*0.42,0)</f>
        <v>65</v>
      </c>
      <c r="E2">
        <f>ROUNDUP((PlanoProd_dB!$D$2/PlanoProd_dB!$S$2)*0.42,0)</f>
        <v>4</v>
      </c>
    </row>
    <row r="3" spans="1:5">
      <c r="B3" t="s">
        <v>92</v>
      </c>
      <c r="C3" s="121">
        <v>45749</v>
      </c>
      <c r="D3">
        <f>ROUNDUP((PlanoProd_dB!$C$2/PlanoProd_dB!$S$2)*0.42,0)</f>
        <v>65</v>
      </c>
      <c r="E3">
        <f>ROUNDUP((PlanoProd_dB!$D$2/PlanoProd_dB!$S$2)*0.42,0)</f>
        <v>4</v>
      </c>
    </row>
    <row r="4" spans="1:5">
      <c r="B4" t="s">
        <v>92</v>
      </c>
      <c r="C4" s="121">
        <v>45750</v>
      </c>
      <c r="D4">
        <f>ROUNDUP((PlanoProd_dB!$C$2/PlanoProd_dB!$S$2)*0.42,0)</f>
        <v>65</v>
      </c>
      <c r="E4">
        <f>ROUNDUP((PlanoProd_dB!$D$2/PlanoProd_dB!$S$2)*0.42,0)</f>
        <v>4</v>
      </c>
    </row>
    <row r="5" spans="1:5">
      <c r="B5" t="s">
        <v>92</v>
      </c>
      <c r="C5" s="121">
        <v>45751</v>
      </c>
      <c r="D5">
        <f>ROUNDUP((PlanoProd_dB!$C$2/PlanoProd_dB!$S$2)*0.42,0)</f>
        <v>65</v>
      </c>
      <c r="E5">
        <f>ROUNDUP((PlanoProd_dB!$D$2/PlanoProd_dB!$S$2)*0.42,0)</f>
        <v>4</v>
      </c>
    </row>
    <row r="6" spans="1:5">
      <c r="B6" t="s">
        <v>92</v>
      </c>
      <c r="C6" s="121">
        <v>45752</v>
      </c>
      <c r="D6">
        <f>ROUNDUP((PlanoProd_dB!$C$2/PlanoProd_dB!$S$2)*0.42,0)</f>
        <v>65</v>
      </c>
      <c r="E6">
        <f>ROUNDUP((PlanoProd_dB!$D$2/PlanoProd_dB!$S$2)*0.42,0)</f>
        <v>4</v>
      </c>
    </row>
    <row r="7" spans="1:5">
      <c r="B7" t="s">
        <v>92</v>
      </c>
      <c r="C7" s="121">
        <v>45754</v>
      </c>
      <c r="D7">
        <f>ROUNDUP((PlanoProd_dB!$C$2/PlanoProd_dB!$S$2)*0.42,0)</f>
        <v>65</v>
      </c>
      <c r="E7">
        <f>ROUNDUP((PlanoProd_dB!$D$2/PlanoProd_dB!$S$2)*0.42,0)</f>
        <v>4</v>
      </c>
    </row>
    <row r="8" spans="1:5">
      <c r="B8" t="s">
        <v>92</v>
      </c>
      <c r="C8" s="121">
        <v>45755</v>
      </c>
      <c r="D8">
        <f>ROUNDUP((PlanoProd_dB!$C$2/PlanoProd_dB!$S$2)*0.42,0)</f>
        <v>65</v>
      </c>
      <c r="E8">
        <f>ROUNDUP((PlanoProd_dB!$D$2/PlanoProd_dB!$S$2)*0.42,0)</f>
        <v>4</v>
      </c>
    </row>
    <row r="9" spans="1:5">
      <c r="B9" t="s">
        <v>92</v>
      </c>
      <c r="C9" s="121">
        <v>45756</v>
      </c>
      <c r="D9">
        <f>ROUNDUP((PlanoProd_dB!$C$2/PlanoProd_dB!$S$2)*0.42,0)</f>
        <v>65</v>
      </c>
      <c r="E9">
        <f>ROUNDUP((PlanoProd_dB!$D$2/PlanoProd_dB!$S$2)*0.42,0)</f>
        <v>4</v>
      </c>
    </row>
    <row r="10" spans="1:5">
      <c r="B10" t="s">
        <v>92</v>
      </c>
      <c r="C10" s="121">
        <v>45757</v>
      </c>
      <c r="D10">
        <f>ROUNDUP((PlanoProd_dB!$C$2/PlanoProd_dB!$S$2)*0.42,0)</f>
        <v>65</v>
      </c>
      <c r="E10">
        <f>ROUNDUP((PlanoProd_dB!$D$2/PlanoProd_dB!$S$2)*0.42,0)</f>
        <v>4</v>
      </c>
    </row>
    <row r="11" spans="1:5">
      <c r="B11" t="s">
        <v>92</v>
      </c>
      <c r="C11" s="121">
        <v>45758</v>
      </c>
      <c r="D11">
        <f>ROUNDUP((PlanoProd_dB!$C$2/PlanoProd_dB!$S$2)*0.42,0)</f>
        <v>65</v>
      </c>
      <c r="E11">
        <f>ROUNDUP((PlanoProd_dB!$D$2/PlanoProd_dB!$S$2)*0.42,0)</f>
        <v>4</v>
      </c>
    </row>
    <row r="12" spans="1:5">
      <c r="B12" t="s">
        <v>92</v>
      </c>
      <c r="C12" s="121">
        <v>45759</v>
      </c>
      <c r="D12">
        <f>ROUNDUP((PlanoProd_dB!$C$2/PlanoProd_dB!$S$2)*0.42,0)</f>
        <v>65</v>
      </c>
      <c r="E12">
        <f>ROUNDUP((PlanoProd_dB!$D$2/PlanoProd_dB!$S$2)*0.42,0)</f>
        <v>4</v>
      </c>
    </row>
    <row r="13" spans="1:5">
      <c r="B13" t="s">
        <v>92</v>
      </c>
      <c r="C13" s="121">
        <v>45761</v>
      </c>
      <c r="D13">
        <f>ROUNDUP((PlanoProd_dB!$C$2/PlanoProd_dB!$S$2)*0.42,0)</f>
        <v>65</v>
      </c>
      <c r="E13">
        <f>ROUNDUP((PlanoProd_dB!$D$2/PlanoProd_dB!$S$2)*0.42,0)</f>
        <v>4</v>
      </c>
    </row>
    <row r="14" spans="1:5">
      <c r="B14" t="s">
        <v>92</v>
      </c>
      <c r="C14" s="121">
        <v>45762</v>
      </c>
      <c r="D14">
        <f>ROUNDUP((PlanoProd_dB!$C$2/PlanoProd_dB!$S$2)*0.42,0)</f>
        <v>65</v>
      </c>
      <c r="E14">
        <f>ROUNDUP((PlanoProd_dB!$D$2/PlanoProd_dB!$S$2)*0.42,0)</f>
        <v>4</v>
      </c>
    </row>
    <row r="15" spans="1:5">
      <c r="B15" t="s">
        <v>92</v>
      </c>
      <c r="C15" s="121">
        <v>45763</v>
      </c>
      <c r="D15">
        <f>ROUNDUP((PlanoProd_dB!$C$2/PlanoProd_dB!$S$2)*0.42,0)</f>
        <v>65</v>
      </c>
      <c r="E15">
        <f>ROUNDUP((PlanoProd_dB!$D$2/PlanoProd_dB!$S$2)*0.42,0)</f>
        <v>4</v>
      </c>
    </row>
    <row r="16" spans="1:5">
      <c r="B16" t="s">
        <v>92</v>
      </c>
      <c r="C16" s="121">
        <v>45764</v>
      </c>
      <c r="D16">
        <f>ROUNDUP((PlanoProd_dB!$C$2/PlanoProd_dB!$S$2)*0.42,0)</f>
        <v>65</v>
      </c>
      <c r="E16">
        <f>ROUNDUP((PlanoProd_dB!$D$2/PlanoProd_dB!$S$2)*0.42,0)</f>
        <v>4</v>
      </c>
    </row>
    <row r="17" spans="2:5">
      <c r="B17" t="s">
        <v>92</v>
      </c>
      <c r="C17" s="121">
        <v>45765</v>
      </c>
      <c r="D17">
        <f>ROUNDUP((PlanoProd_dB!$C$2/PlanoProd_dB!$S$2)*0.42,0)</f>
        <v>65</v>
      </c>
      <c r="E17">
        <f>ROUNDUP((PlanoProd_dB!$D$2/PlanoProd_dB!$S$2)*0.42,0)</f>
        <v>4</v>
      </c>
    </row>
    <row r="18" spans="2:5">
      <c r="B18" t="s">
        <v>92</v>
      </c>
      <c r="C18" s="121">
        <v>45766</v>
      </c>
      <c r="D18">
        <f>ROUNDUP((PlanoProd_dB!$C$2/PlanoProd_dB!$S$2)*0.42,0)</f>
        <v>65</v>
      </c>
      <c r="E18">
        <f>ROUNDUP((PlanoProd_dB!$D$2/PlanoProd_dB!$S$2)*0.42,0)</f>
        <v>4</v>
      </c>
    </row>
    <row r="19" spans="2:5">
      <c r="B19" t="s">
        <v>92</v>
      </c>
      <c r="C19" s="121">
        <v>45768</v>
      </c>
      <c r="D19">
        <f>ROUNDUP((PlanoProd_dB!$C$2/PlanoProd_dB!$S$2)*0.42,0)</f>
        <v>65</v>
      </c>
      <c r="E19">
        <f>ROUNDUP((PlanoProd_dB!$D$2/PlanoProd_dB!$S$2)*0.42,0)</f>
        <v>4</v>
      </c>
    </row>
    <row r="20" spans="2:5">
      <c r="B20" t="s">
        <v>92</v>
      </c>
      <c r="C20" s="121">
        <v>45769</v>
      </c>
      <c r="D20">
        <f>ROUNDUP((PlanoProd_dB!$C$2/PlanoProd_dB!$S$2)*0.42,0)</f>
        <v>65</v>
      </c>
      <c r="E20">
        <f>ROUNDUP((PlanoProd_dB!$D$2/PlanoProd_dB!$S$2)*0.42,0)</f>
        <v>4</v>
      </c>
    </row>
    <row r="21" spans="2:5">
      <c r="B21" t="s">
        <v>92</v>
      </c>
      <c r="C21" s="121">
        <v>45770</v>
      </c>
      <c r="D21">
        <f>ROUNDUP((PlanoProd_dB!$C$2/PlanoProd_dB!$S$2)*0.42,0)</f>
        <v>65</v>
      </c>
      <c r="E21">
        <f>ROUNDUP((PlanoProd_dB!$D$2/PlanoProd_dB!$S$2)*0.42,0)</f>
        <v>4</v>
      </c>
    </row>
    <row r="22" spans="2:5">
      <c r="B22" t="s">
        <v>92</v>
      </c>
      <c r="C22" s="121">
        <v>45771</v>
      </c>
      <c r="D22">
        <f>ROUNDUP((PlanoProd_dB!$C$2/PlanoProd_dB!$S$2)*0.42,0)</f>
        <v>65</v>
      </c>
      <c r="E22">
        <f>ROUNDUP((PlanoProd_dB!$D$2/PlanoProd_dB!$S$2)*0.42,0)</f>
        <v>4</v>
      </c>
    </row>
    <row r="23" spans="2:5">
      <c r="B23" t="s">
        <v>92</v>
      </c>
      <c r="C23" s="121">
        <v>45772</v>
      </c>
      <c r="D23">
        <f>ROUNDUP((PlanoProd_dB!$C$2/PlanoProd_dB!$S$2)*0.42,0)</f>
        <v>65</v>
      </c>
      <c r="E23">
        <f>ROUNDUP((PlanoProd_dB!$D$2/PlanoProd_dB!$S$2)*0.42,0)</f>
        <v>4</v>
      </c>
    </row>
    <row r="24" spans="2:5">
      <c r="B24" t="s">
        <v>92</v>
      </c>
      <c r="C24" s="121">
        <v>45773</v>
      </c>
      <c r="D24">
        <f>ROUNDUP((PlanoProd_dB!$C$2/PlanoProd_dB!$S$2)*0.42,0)</f>
        <v>65</v>
      </c>
      <c r="E24">
        <f>ROUNDUP((PlanoProd_dB!$D$2/PlanoProd_dB!$S$2)*0.42,0)</f>
        <v>4</v>
      </c>
    </row>
    <row r="25" spans="2:5">
      <c r="B25" t="s">
        <v>92</v>
      </c>
      <c r="C25" s="121">
        <v>45775</v>
      </c>
      <c r="D25">
        <f>ROUNDUP((PlanoProd_dB!$C$2/PlanoProd_dB!$S$2)*0.42,0)</f>
        <v>65</v>
      </c>
      <c r="E25">
        <f>ROUNDUP((PlanoProd_dB!$D$2/PlanoProd_dB!$S$2)*0.42,0)</f>
        <v>4</v>
      </c>
    </row>
    <row r="26" spans="2:5">
      <c r="B26" t="s">
        <v>92</v>
      </c>
      <c r="C26" s="121">
        <v>45776</v>
      </c>
      <c r="D26">
        <f>ROUNDUP((PlanoProd_dB!$C$2/PlanoProd_dB!$S$2)*0.42,0)</f>
        <v>65</v>
      </c>
      <c r="E26">
        <f>ROUNDUP((PlanoProd_dB!$D$2/PlanoProd_dB!$S$2)*0.42,0)</f>
        <v>4</v>
      </c>
    </row>
    <row r="27" spans="2:5">
      <c r="B27" t="s">
        <v>92</v>
      </c>
      <c r="C27" s="121">
        <v>45777</v>
      </c>
      <c r="D27">
        <f>ROUNDUP((PlanoProd_dB!$C$2/PlanoProd_dB!$S$2)*0.42,0)</f>
        <v>65</v>
      </c>
      <c r="E27">
        <f>ROUNDUP((PlanoProd_dB!$D$2/PlanoProd_dB!$S$2)*0.42,0)</f>
        <v>4</v>
      </c>
    </row>
    <row r="28" spans="2:5">
      <c r="B28" t="s">
        <v>102</v>
      </c>
      <c r="C28" s="121">
        <v>45748</v>
      </c>
    </row>
    <row r="29" spans="2:5">
      <c r="B29" t="s">
        <v>102</v>
      </c>
      <c r="C29" s="121">
        <v>45749</v>
      </c>
    </row>
    <row r="30" spans="2:5">
      <c r="B30" t="s">
        <v>102</v>
      </c>
      <c r="C30" s="121">
        <v>45750</v>
      </c>
    </row>
    <row r="31" spans="2:5">
      <c r="B31" t="s">
        <v>102</v>
      </c>
      <c r="C31" s="121">
        <v>45751</v>
      </c>
    </row>
    <row r="32" spans="2:5">
      <c r="B32" t="s">
        <v>102</v>
      </c>
      <c r="C32" s="121">
        <v>45752</v>
      </c>
    </row>
    <row r="33" spans="2:3">
      <c r="B33" t="s">
        <v>102</v>
      </c>
      <c r="C33" s="121">
        <v>45754</v>
      </c>
    </row>
    <row r="34" spans="2:3">
      <c r="B34" t="s">
        <v>102</v>
      </c>
      <c r="C34" s="121">
        <v>45755</v>
      </c>
    </row>
    <row r="35" spans="2:3">
      <c r="B35" t="s">
        <v>102</v>
      </c>
      <c r="C35" s="121">
        <v>45756</v>
      </c>
    </row>
    <row r="36" spans="2:3">
      <c r="B36" t="s">
        <v>102</v>
      </c>
      <c r="C36" s="121">
        <v>45757</v>
      </c>
    </row>
    <row r="37" spans="2:3">
      <c r="B37" t="s">
        <v>102</v>
      </c>
      <c r="C37" s="121">
        <v>45758</v>
      </c>
    </row>
    <row r="38" spans="2:3">
      <c r="B38" t="s">
        <v>102</v>
      </c>
      <c r="C38" s="121">
        <v>45759</v>
      </c>
    </row>
    <row r="39" spans="2:3">
      <c r="B39" t="s">
        <v>102</v>
      </c>
      <c r="C39" s="121">
        <v>45761</v>
      </c>
    </row>
    <row r="40" spans="2:3">
      <c r="B40" t="s">
        <v>102</v>
      </c>
      <c r="C40" s="121">
        <v>45762</v>
      </c>
    </row>
    <row r="41" spans="2:3">
      <c r="B41" t="s">
        <v>102</v>
      </c>
      <c r="C41" s="121">
        <v>45763</v>
      </c>
    </row>
    <row r="42" spans="2:3">
      <c r="B42" t="s">
        <v>102</v>
      </c>
      <c r="C42" s="121">
        <v>45764</v>
      </c>
    </row>
    <row r="43" spans="2:3">
      <c r="B43" t="s">
        <v>102</v>
      </c>
      <c r="C43" s="121">
        <v>45765</v>
      </c>
    </row>
    <row r="44" spans="2:3">
      <c r="B44" t="s">
        <v>102</v>
      </c>
      <c r="C44" s="121">
        <v>45766</v>
      </c>
    </row>
    <row r="45" spans="2:3">
      <c r="B45" t="s">
        <v>102</v>
      </c>
      <c r="C45" s="121">
        <v>45768</v>
      </c>
    </row>
    <row r="46" spans="2:3">
      <c r="B46" t="s">
        <v>102</v>
      </c>
      <c r="C46" s="121">
        <v>45769</v>
      </c>
    </row>
    <row r="47" spans="2:3">
      <c r="B47" t="s">
        <v>102</v>
      </c>
      <c r="C47" s="121">
        <v>45770</v>
      </c>
    </row>
    <row r="48" spans="2:3">
      <c r="B48" t="s">
        <v>102</v>
      </c>
      <c r="C48" s="121">
        <v>45771</v>
      </c>
    </row>
    <row r="49" spans="2:3">
      <c r="B49" t="s">
        <v>102</v>
      </c>
      <c r="C49" s="121">
        <v>45772</v>
      </c>
    </row>
    <row r="50" spans="2:3">
      <c r="B50" t="s">
        <v>102</v>
      </c>
      <c r="C50" s="121">
        <v>45773</v>
      </c>
    </row>
    <row r="51" spans="2:3">
      <c r="B51" t="s">
        <v>102</v>
      </c>
      <c r="C51" s="121">
        <v>45775</v>
      </c>
    </row>
    <row r="52" spans="2:3">
      <c r="B52" t="s">
        <v>102</v>
      </c>
      <c r="C52" s="121">
        <v>45776</v>
      </c>
    </row>
    <row r="53" spans="2:3">
      <c r="B53" t="s">
        <v>102</v>
      </c>
      <c r="C53" s="121">
        <v>45777</v>
      </c>
    </row>
    <row r="54" spans="2:3">
      <c r="B54" t="s">
        <v>103</v>
      </c>
      <c r="C54" s="121">
        <v>45748</v>
      </c>
    </row>
    <row r="55" spans="2:3">
      <c r="B55" t="s">
        <v>103</v>
      </c>
      <c r="C55" s="121">
        <v>45749</v>
      </c>
    </row>
    <row r="56" spans="2:3">
      <c r="B56" t="s">
        <v>103</v>
      </c>
      <c r="C56" s="121">
        <v>45750</v>
      </c>
    </row>
    <row r="57" spans="2:3">
      <c r="B57" t="s">
        <v>103</v>
      </c>
      <c r="C57" s="121">
        <v>45751</v>
      </c>
    </row>
    <row r="58" spans="2:3">
      <c r="B58" t="s">
        <v>103</v>
      </c>
      <c r="C58" s="121">
        <v>45752</v>
      </c>
    </row>
    <row r="59" spans="2:3">
      <c r="B59" t="s">
        <v>103</v>
      </c>
      <c r="C59" s="121">
        <v>45754</v>
      </c>
    </row>
    <row r="60" spans="2:3">
      <c r="B60" t="s">
        <v>103</v>
      </c>
      <c r="C60" s="121">
        <v>45755</v>
      </c>
    </row>
    <row r="61" spans="2:3">
      <c r="B61" t="s">
        <v>103</v>
      </c>
      <c r="C61" s="121">
        <v>45756</v>
      </c>
    </row>
    <row r="62" spans="2:3">
      <c r="B62" t="s">
        <v>103</v>
      </c>
      <c r="C62" s="121">
        <v>45757</v>
      </c>
    </row>
    <row r="63" spans="2:3">
      <c r="B63" t="s">
        <v>103</v>
      </c>
      <c r="C63" s="121">
        <v>45758</v>
      </c>
    </row>
    <row r="64" spans="2:3">
      <c r="B64" t="s">
        <v>103</v>
      </c>
      <c r="C64" s="121">
        <v>45759</v>
      </c>
    </row>
    <row r="65" spans="2:3">
      <c r="B65" t="s">
        <v>103</v>
      </c>
      <c r="C65" s="121">
        <v>45761</v>
      </c>
    </row>
    <row r="66" spans="2:3">
      <c r="B66" t="s">
        <v>103</v>
      </c>
      <c r="C66" s="121">
        <v>45762</v>
      </c>
    </row>
    <row r="67" spans="2:3">
      <c r="B67" t="s">
        <v>103</v>
      </c>
      <c r="C67" s="121">
        <v>45763</v>
      </c>
    </row>
    <row r="68" spans="2:3">
      <c r="B68" t="s">
        <v>103</v>
      </c>
      <c r="C68" s="121">
        <v>45764</v>
      </c>
    </row>
    <row r="69" spans="2:3">
      <c r="B69" t="s">
        <v>103</v>
      </c>
      <c r="C69" s="121">
        <v>45765</v>
      </c>
    </row>
    <row r="70" spans="2:3">
      <c r="B70" t="s">
        <v>103</v>
      </c>
      <c r="C70" s="121">
        <v>45766</v>
      </c>
    </row>
    <row r="71" spans="2:3">
      <c r="B71" t="s">
        <v>103</v>
      </c>
      <c r="C71" s="121">
        <v>45768</v>
      </c>
    </row>
    <row r="72" spans="2:3">
      <c r="B72" t="s">
        <v>103</v>
      </c>
      <c r="C72" s="121">
        <v>45769</v>
      </c>
    </row>
    <row r="73" spans="2:3">
      <c r="B73" t="s">
        <v>103</v>
      </c>
      <c r="C73" s="121">
        <v>45770</v>
      </c>
    </row>
    <row r="74" spans="2:3">
      <c r="B74" t="s">
        <v>103</v>
      </c>
      <c r="C74" s="121">
        <v>45771</v>
      </c>
    </row>
    <row r="75" spans="2:3">
      <c r="B75" t="s">
        <v>103</v>
      </c>
      <c r="C75" s="121">
        <v>45772</v>
      </c>
    </row>
    <row r="76" spans="2:3">
      <c r="B76" t="s">
        <v>103</v>
      </c>
      <c r="C76" s="121">
        <v>45773</v>
      </c>
    </row>
    <row r="77" spans="2:3">
      <c r="B77" t="s">
        <v>103</v>
      </c>
      <c r="C77" s="121">
        <v>45775</v>
      </c>
    </row>
    <row r="78" spans="2:3">
      <c r="B78" t="s">
        <v>103</v>
      </c>
      <c r="C78" s="121">
        <v>45776</v>
      </c>
    </row>
    <row r="79" spans="2:3">
      <c r="B79" t="s">
        <v>103</v>
      </c>
      <c r="C79" s="121">
        <v>45777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FA79B-0E21-4D6D-8B62-6D56A1E86029}">
  <dimension ref="A1:W3"/>
  <sheetViews>
    <sheetView zoomScale="55" zoomScaleNormal="55" workbookViewId="0">
      <selection activeCell="D52" sqref="D52"/>
    </sheetView>
  </sheetViews>
  <sheetFormatPr defaultRowHeight="15"/>
  <cols>
    <col min="3" max="3" width="22.28515625" bestFit="1" customWidth="1"/>
  </cols>
  <sheetData>
    <row r="1" spans="1:23">
      <c r="A1" t="s">
        <v>95</v>
      </c>
      <c r="B1" t="s">
        <v>105</v>
      </c>
      <c r="C1" t="s">
        <v>98</v>
      </c>
      <c r="D1" t="s">
        <v>99</v>
      </c>
      <c r="E1" t="s">
        <v>96</v>
      </c>
      <c r="F1" t="s">
        <v>101</v>
      </c>
      <c r="G1" t="s">
        <v>90</v>
      </c>
      <c r="S1" t="s">
        <v>52</v>
      </c>
      <c r="T1" t="s">
        <v>104</v>
      </c>
      <c r="U1" t="s">
        <v>92</v>
      </c>
      <c r="V1" t="s">
        <v>102</v>
      </c>
      <c r="W1" t="s">
        <v>103</v>
      </c>
    </row>
    <row r="2" spans="1:23">
      <c r="A2" t="s">
        <v>97</v>
      </c>
      <c r="B2" t="s">
        <v>106</v>
      </c>
      <c r="C2">
        <v>4000</v>
      </c>
      <c r="D2">
        <v>200</v>
      </c>
      <c r="S2">
        <v>26</v>
      </c>
      <c r="T2">
        <v>3</v>
      </c>
    </row>
    <row r="3" spans="1:23">
      <c r="A3" t="s">
        <v>100</v>
      </c>
      <c r="C3">
        <v>10517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AD785-FBFE-45FA-A220-F3413C17D88B}">
  <dimension ref="A1"/>
  <sheetViews>
    <sheetView zoomScale="70" zoomScaleNormal="70"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9ECD4-B941-4B75-963D-18EC5C907F69}">
  <sheetPr codeName="Planilha1"/>
  <dimension ref="A1:BJ91"/>
  <sheetViews>
    <sheetView topLeftCell="AW1" zoomScale="175" zoomScaleNormal="175" workbookViewId="0">
      <selection activeCell="AZ4" sqref="AZ4"/>
    </sheetView>
  </sheetViews>
  <sheetFormatPr defaultRowHeight="15"/>
  <cols>
    <col min="1" max="1" width="13.42578125" bestFit="1" customWidth="1"/>
    <col min="2" max="5" width="9.140625" style="1"/>
    <col min="7" max="7" width="13.42578125" bestFit="1" customWidth="1"/>
    <col min="13" max="13" width="4.42578125" customWidth="1"/>
    <col min="14" max="14" width="13.140625" bestFit="1" customWidth="1"/>
    <col min="21" max="21" width="13.140625" bestFit="1" customWidth="1"/>
    <col min="22" max="22" width="13.42578125" bestFit="1" customWidth="1"/>
    <col min="28" max="28" width="13.140625" bestFit="1" customWidth="1"/>
    <col min="34" max="34" width="16.42578125" bestFit="1" customWidth="1"/>
    <col min="48" max="49" width="14.5703125" bestFit="1" customWidth="1"/>
    <col min="50" max="50" width="9.140625" style="333"/>
    <col min="51" max="51" width="11.42578125" style="333" bestFit="1" customWidth="1"/>
    <col min="52" max="52" width="13.5703125" bestFit="1" customWidth="1"/>
    <col min="53" max="53" width="11.42578125" bestFit="1" customWidth="1"/>
    <col min="54" max="54" width="13.5703125" bestFit="1" customWidth="1"/>
    <col min="55" max="55" width="11.42578125" bestFit="1" customWidth="1"/>
    <col min="56" max="56" width="13.5703125" bestFit="1" customWidth="1"/>
  </cols>
  <sheetData>
    <row r="1" spans="1:62">
      <c r="AX1" s="337"/>
      <c r="AY1" s="335" t="s">
        <v>29</v>
      </c>
      <c r="AZ1" s="335"/>
      <c r="BA1" s="267" t="s">
        <v>381</v>
      </c>
      <c r="BB1" s="267"/>
      <c r="BC1" s="267" t="s">
        <v>106</v>
      </c>
      <c r="BD1" s="267"/>
    </row>
    <row r="2" spans="1:62" ht="15.75" thickBot="1">
      <c r="A2" s="256" t="s">
        <v>0</v>
      </c>
      <c r="B2" s="256"/>
      <c r="C2" s="256"/>
      <c r="D2" s="256"/>
      <c r="E2" s="256"/>
      <c r="G2" s="256" t="s">
        <v>1</v>
      </c>
      <c r="H2" s="256"/>
      <c r="I2" s="256"/>
      <c r="J2" s="256"/>
      <c r="K2" s="256"/>
      <c r="M2" s="256" t="s">
        <v>2</v>
      </c>
      <c r="N2" s="256"/>
      <c r="O2" s="256"/>
      <c r="P2" s="256"/>
      <c r="Q2" s="256"/>
      <c r="R2" s="256"/>
      <c r="T2" s="256" t="s">
        <v>2</v>
      </c>
      <c r="U2" s="256"/>
      <c r="V2" s="256"/>
      <c r="W2" s="256"/>
      <c r="X2" s="256"/>
      <c r="Y2" s="256"/>
      <c r="AA2" s="256" t="s">
        <v>2</v>
      </c>
      <c r="AB2" s="256"/>
      <c r="AC2" s="256"/>
      <c r="AD2" s="256"/>
      <c r="AE2" s="256"/>
      <c r="AF2" s="256"/>
      <c r="AX2" s="337"/>
      <c r="AY2" s="338" t="s">
        <v>387</v>
      </c>
      <c r="AZ2" s="2" t="s">
        <v>18</v>
      </c>
      <c r="BA2" s="338" t="s">
        <v>387</v>
      </c>
      <c r="BB2" s="2" t="s">
        <v>18</v>
      </c>
      <c r="BC2" s="338" t="s">
        <v>387</v>
      </c>
      <c r="BD2" s="2" t="s">
        <v>18</v>
      </c>
      <c r="BF2" s="334" t="s">
        <v>52</v>
      </c>
      <c r="BG2" s="334"/>
      <c r="BI2" s="334" t="s">
        <v>386</v>
      </c>
      <c r="BJ2" s="334"/>
    </row>
    <row r="3" spans="1:62" ht="15" customHeight="1" thickBot="1">
      <c r="A3" s="256"/>
      <c r="B3" s="256"/>
      <c r="C3" s="256"/>
      <c r="D3" s="256"/>
      <c r="E3" s="256"/>
      <c r="G3" s="256"/>
      <c r="H3" s="256"/>
      <c r="I3" s="256"/>
      <c r="J3" s="256"/>
      <c r="K3" s="256"/>
      <c r="M3" s="258"/>
      <c r="N3" s="258"/>
      <c r="O3" s="258"/>
      <c r="P3" s="258"/>
      <c r="Q3" s="258"/>
      <c r="R3" s="258"/>
      <c r="T3" s="258"/>
      <c r="U3" s="258"/>
      <c r="V3" s="258"/>
      <c r="W3" s="258"/>
      <c r="X3" s="258"/>
      <c r="Y3" s="258"/>
      <c r="AA3" s="258"/>
      <c r="AB3" s="258"/>
      <c r="AC3" s="258"/>
      <c r="AD3" s="258"/>
      <c r="AE3" s="258"/>
      <c r="AF3" s="258"/>
      <c r="AS3" s="321" t="s">
        <v>378</v>
      </c>
      <c r="AT3" s="322"/>
      <c r="AU3" s="322"/>
      <c r="AV3" s="323"/>
      <c r="AW3" s="319"/>
      <c r="AX3" s="398" t="s">
        <v>100</v>
      </c>
      <c r="AY3" s="399">
        <v>9000</v>
      </c>
      <c r="AZ3" s="400">
        <v>500</v>
      </c>
      <c r="BA3" s="400">
        <v>9000</v>
      </c>
      <c r="BB3" s="400"/>
      <c r="BC3" s="400">
        <v>6800</v>
      </c>
      <c r="BD3" s="400"/>
      <c r="BF3" s="14" t="s">
        <v>29</v>
      </c>
      <c r="BG3" s="14">
        <v>24</v>
      </c>
      <c r="BI3" s="14" t="s">
        <v>42</v>
      </c>
      <c r="BJ3" s="14">
        <v>0.42</v>
      </c>
    </row>
    <row r="4" spans="1:62" ht="15.75" customHeight="1" thickBot="1">
      <c r="A4" s="18" t="s">
        <v>3</v>
      </c>
      <c r="B4" s="6" t="s">
        <v>4</v>
      </c>
      <c r="C4" s="6" t="s">
        <v>5</v>
      </c>
      <c r="D4" s="6" t="s">
        <v>6</v>
      </c>
      <c r="E4" s="6" t="s">
        <v>7</v>
      </c>
      <c r="G4" s="17" t="s">
        <v>3</v>
      </c>
      <c r="H4" s="6" t="s">
        <v>4</v>
      </c>
      <c r="I4" s="6" t="s">
        <v>5</v>
      </c>
      <c r="J4" s="6" t="s">
        <v>6</v>
      </c>
      <c r="K4" s="6" t="s">
        <v>7</v>
      </c>
      <c r="M4" s="257" t="s">
        <v>8</v>
      </c>
      <c r="N4" s="257"/>
      <c r="O4" s="6" t="s">
        <v>4</v>
      </c>
      <c r="P4" s="6" t="s">
        <v>5</v>
      </c>
      <c r="Q4" s="6" t="s">
        <v>6</v>
      </c>
      <c r="R4" s="6" t="s">
        <v>7</v>
      </c>
      <c r="T4" s="273" t="s">
        <v>9</v>
      </c>
      <c r="U4" s="274"/>
      <c r="V4" s="6" t="s">
        <v>4</v>
      </c>
      <c r="W4" s="6" t="s">
        <v>5</v>
      </c>
      <c r="X4" s="6" t="s">
        <v>6</v>
      </c>
      <c r="Y4" s="6" t="s">
        <v>7</v>
      </c>
      <c r="AA4" s="272" t="s">
        <v>10</v>
      </c>
      <c r="AB4" s="272"/>
      <c r="AC4" s="6" t="s">
        <v>4</v>
      </c>
      <c r="AD4" s="6" t="s">
        <v>5</v>
      </c>
      <c r="AE4" s="6" t="s">
        <v>6</v>
      </c>
      <c r="AF4" s="6" t="s">
        <v>7</v>
      </c>
      <c r="AH4" s="269" t="s">
        <v>11</v>
      </c>
      <c r="AI4" s="270"/>
      <c r="AJ4" s="270"/>
      <c r="AK4" s="270"/>
      <c r="AL4" s="271"/>
      <c r="AN4" s="119" t="s">
        <v>65</v>
      </c>
      <c r="AO4" s="119" t="s">
        <v>9</v>
      </c>
      <c r="AP4" s="119" t="s">
        <v>66</v>
      </c>
      <c r="AQ4" s="119" t="s">
        <v>67</v>
      </c>
      <c r="AS4" s="325" t="s">
        <v>27</v>
      </c>
      <c r="AT4" s="325" t="s">
        <v>10</v>
      </c>
      <c r="AU4" s="325" t="s">
        <v>68</v>
      </c>
      <c r="AV4" s="325" t="s">
        <v>77</v>
      </c>
      <c r="AX4" s="336" t="s">
        <v>107</v>
      </c>
      <c r="AY4" s="339">
        <v>5200</v>
      </c>
      <c r="AZ4" s="2"/>
      <c r="BA4" s="2">
        <v>5000</v>
      </c>
      <c r="BB4" s="2"/>
      <c r="BC4" s="2">
        <v>3400</v>
      </c>
      <c r="BD4" s="2"/>
      <c r="BF4" s="14" t="s">
        <v>381</v>
      </c>
      <c r="BG4" s="14">
        <v>26</v>
      </c>
      <c r="BI4" s="14" t="s">
        <v>51</v>
      </c>
      <c r="BJ4" s="14">
        <v>0.31</v>
      </c>
    </row>
    <row r="5" spans="1:62" ht="15.75" customHeight="1">
      <c r="A5" s="3" t="s">
        <v>12</v>
      </c>
      <c r="B5" s="4">
        <v>4397</v>
      </c>
      <c r="C5" s="4">
        <v>4195</v>
      </c>
      <c r="D5" s="4">
        <v>4295</v>
      </c>
      <c r="E5" s="4">
        <v>2895</v>
      </c>
      <c r="G5" s="3" t="s">
        <v>12</v>
      </c>
      <c r="H5" s="4">
        <v>4397</v>
      </c>
      <c r="I5" s="4">
        <v>4195</v>
      </c>
      <c r="J5" s="4">
        <v>4295</v>
      </c>
      <c r="K5" s="4">
        <v>2895</v>
      </c>
      <c r="L5" s="15"/>
      <c r="M5" s="259" t="s">
        <v>13</v>
      </c>
      <c r="N5" s="3" t="s">
        <v>12</v>
      </c>
      <c r="O5" s="4">
        <v>185</v>
      </c>
      <c r="P5" s="4">
        <v>135</v>
      </c>
      <c r="Q5" s="4">
        <v>35</v>
      </c>
      <c r="R5" s="4">
        <v>485</v>
      </c>
      <c r="T5" s="260" t="s">
        <v>13</v>
      </c>
      <c r="U5" s="3" t="s">
        <v>12</v>
      </c>
      <c r="V5" s="4">
        <v>758</v>
      </c>
      <c r="W5" s="4">
        <v>458</v>
      </c>
      <c r="X5" s="4">
        <v>858</v>
      </c>
      <c r="Y5" s="4">
        <v>658</v>
      </c>
      <c r="AA5" s="255" t="s">
        <v>13</v>
      </c>
      <c r="AB5" s="3" t="s">
        <v>12</v>
      </c>
      <c r="AC5" s="4">
        <v>4406</v>
      </c>
      <c r="AD5" s="4">
        <v>4306</v>
      </c>
      <c r="AE5" s="4">
        <v>4506</v>
      </c>
      <c r="AF5" s="4">
        <v>3906</v>
      </c>
      <c r="AH5" s="17" t="s">
        <v>14</v>
      </c>
      <c r="AI5" s="6" t="s">
        <v>4</v>
      </c>
      <c r="AJ5" s="6" t="s">
        <v>5</v>
      </c>
      <c r="AK5" s="6" t="s">
        <v>6</v>
      </c>
      <c r="AL5" s="6" t="s">
        <v>7</v>
      </c>
      <c r="AN5" s="120" t="s">
        <v>68</v>
      </c>
      <c r="AO5" s="120" t="s">
        <v>27</v>
      </c>
      <c r="AP5" s="120" t="s">
        <v>69</v>
      </c>
      <c r="AQ5" s="120" t="s">
        <v>70</v>
      </c>
      <c r="AS5" s="324" t="s">
        <v>100</v>
      </c>
      <c r="AT5" s="326" t="s">
        <v>100</v>
      </c>
      <c r="AU5" s="326" t="s">
        <v>97</v>
      </c>
      <c r="AV5" s="327" t="s">
        <v>383</v>
      </c>
      <c r="AX5" s="398" t="s">
        <v>379</v>
      </c>
      <c r="AY5" s="399">
        <v>3800</v>
      </c>
      <c r="AZ5" s="400">
        <v>500</v>
      </c>
      <c r="BA5" s="400">
        <v>4000</v>
      </c>
      <c r="BB5" s="400"/>
      <c r="BC5" s="400">
        <v>3400</v>
      </c>
      <c r="BD5" s="400"/>
      <c r="BF5" s="14" t="s">
        <v>106</v>
      </c>
      <c r="BG5" s="14">
        <v>17</v>
      </c>
      <c r="BI5" s="14" t="s">
        <v>55</v>
      </c>
      <c r="BJ5" s="14">
        <v>0.26</v>
      </c>
    </row>
    <row r="6" spans="1:62" ht="15.75" thickBot="1">
      <c r="A6" s="3" t="s">
        <v>15</v>
      </c>
      <c r="B6" s="2"/>
      <c r="C6" s="2"/>
      <c r="D6" s="2"/>
      <c r="E6" s="2"/>
      <c r="G6" s="3" t="s">
        <v>15</v>
      </c>
      <c r="H6" s="2"/>
      <c r="I6" s="2"/>
      <c r="J6" s="2"/>
      <c r="K6" s="2"/>
      <c r="L6" s="16"/>
      <c r="M6" s="259"/>
      <c r="N6" s="3" t="s">
        <v>15</v>
      </c>
      <c r="O6" s="2"/>
      <c r="P6" s="2"/>
      <c r="Q6" s="2"/>
      <c r="R6" s="2"/>
      <c r="T6" s="260"/>
      <c r="U6" s="3" t="s">
        <v>15</v>
      </c>
      <c r="V6" s="2"/>
      <c r="W6" s="2"/>
      <c r="X6" s="2"/>
      <c r="Y6" s="2"/>
      <c r="AA6" s="255"/>
      <c r="AB6" s="3" t="s">
        <v>15</v>
      </c>
      <c r="AC6" s="2"/>
      <c r="AD6" s="2"/>
      <c r="AE6" s="2"/>
      <c r="AF6" s="2"/>
      <c r="AH6" s="14" t="s">
        <v>16</v>
      </c>
      <c r="AI6" s="14">
        <v>154</v>
      </c>
      <c r="AJ6" s="14">
        <v>300</v>
      </c>
      <c r="AK6" s="14">
        <v>0</v>
      </c>
      <c r="AL6" s="14">
        <v>650</v>
      </c>
      <c r="AN6" s="120" t="s">
        <v>71</v>
      </c>
      <c r="AO6" s="120" t="s">
        <v>10</v>
      </c>
      <c r="AP6" s="120" t="s">
        <v>72</v>
      </c>
      <c r="AQ6" s="120" t="s">
        <v>73</v>
      </c>
      <c r="AS6" s="316" t="s">
        <v>107</v>
      </c>
      <c r="AT6" s="320" t="s">
        <v>379</v>
      </c>
      <c r="AU6" s="320" t="s">
        <v>382</v>
      </c>
      <c r="AV6" s="328" t="s">
        <v>384</v>
      </c>
      <c r="AX6" s="398" t="s">
        <v>97</v>
      </c>
      <c r="AY6" s="399">
        <v>3700</v>
      </c>
      <c r="AZ6" s="400"/>
      <c r="BA6" s="400">
        <v>3800</v>
      </c>
      <c r="BB6" s="400"/>
      <c r="BC6" s="400">
        <v>2400</v>
      </c>
      <c r="BD6" s="400"/>
    </row>
    <row r="7" spans="1:62" ht="15" customHeight="1">
      <c r="A7" s="3" t="s">
        <v>17</v>
      </c>
      <c r="B7" s="4">
        <f>B5-B6</f>
        <v>4397</v>
      </c>
      <c r="C7" s="4">
        <f t="shared" ref="C7:E7" si="0">C5-C6</f>
        <v>4195</v>
      </c>
      <c r="D7" s="4">
        <f t="shared" si="0"/>
        <v>4295</v>
      </c>
      <c r="E7" s="4">
        <f t="shared" si="0"/>
        <v>2895</v>
      </c>
      <c r="G7" s="3" t="s">
        <v>17</v>
      </c>
      <c r="H7" s="4">
        <f>H5-H6</f>
        <v>4397</v>
      </c>
      <c r="I7" s="4">
        <f t="shared" ref="I7" si="1">I5-I6</f>
        <v>4195</v>
      </c>
      <c r="J7" s="4">
        <f t="shared" ref="J7" si="2">J5-J6</f>
        <v>4295</v>
      </c>
      <c r="K7" s="4">
        <f t="shared" ref="K7" si="3">K5-K6</f>
        <v>2895</v>
      </c>
      <c r="L7" s="15"/>
      <c r="M7" s="259"/>
      <c r="N7" s="3" t="s">
        <v>17</v>
      </c>
      <c r="O7" s="4">
        <f>O5-O6</f>
        <v>185</v>
      </c>
      <c r="P7" s="4">
        <f t="shared" ref="P7" si="4">P5-P6</f>
        <v>135</v>
      </c>
      <c r="Q7" s="4">
        <f t="shared" ref="Q7" si="5">Q5-Q6</f>
        <v>35</v>
      </c>
      <c r="R7" s="4">
        <f t="shared" ref="R7" si="6">R5-R6</f>
        <v>485</v>
      </c>
      <c r="T7" s="260"/>
      <c r="U7" s="3" t="s">
        <v>17</v>
      </c>
      <c r="V7" s="4">
        <f>V5-V6</f>
        <v>758</v>
      </c>
      <c r="W7" s="4">
        <f t="shared" ref="W7" si="7">W5-W6</f>
        <v>458</v>
      </c>
      <c r="X7" s="4">
        <f t="shared" ref="X7" si="8">X5-X6</f>
        <v>858</v>
      </c>
      <c r="Y7" s="4">
        <f t="shared" ref="Y7" si="9">Y5-Y6</f>
        <v>658</v>
      </c>
      <c r="AA7" s="255"/>
      <c r="AB7" s="3" t="s">
        <v>17</v>
      </c>
      <c r="AC7" s="4">
        <f>AC5-AC6</f>
        <v>4406</v>
      </c>
      <c r="AD7" s="4">
        <f t="shared" ref="AD7" si="10">AD5-AD6</f>
        <v>4306</v>
      </c>
      <c r="AE7" s="4">
        <f t="shared" ref="AE7" si="11">AE5-AE6</f>
        <v>4506</v>
      </c>
      <c r="AF7" s="4">
        <f t="shared" ref="AF7" si="12">AF5-AF6</f>
        <v>3906</v>
      </c>
      <c r="AH7" s="14" t="s">
        <v>18</v>
      </c>
      <c r="AI7" s="14">
        <v>63</v>
      </c>
      <c r="AJ7" s="14">
        <v>63</v>
      </c>
      <c r="AK7" s="14">
        <v>63</v>
      </c>
      <c r="AL7" s="14">
        <v>63</v>
      </c>
      <c r="AN7" s="120" t="s">
        <v>74</v>
      </c>
      <c r="AO7" s="120" t="s">
        <v>75</v>
      </c>
      <c r="AP7" s="120" t="s">
        <v>76</v>
      </c>
      <c r="AQ7" s="120" t="s">
        <v>77</v>
      </c>
      <c r="AX7" s="398" t="s">
        <v>377</v>
      </c>
      <c r="AY7" s="399">
        <v>3700</v>
      </c>
      <c r="AZ7" s="400"/>
      <c r="BA7" s="400">
        <v>3800</v>
      </c>
      <c r="BB7" s="400"/>
      <c r="BC7" s="400">
        <v>2400</v>
      </c>
      <c r="BD7" s="400"/>
    </row>
    <row r="8" spans="1:62">
      <c r="L8" s="13"/>
      <c r="M8" s="259" t="s">
        <v>19</v>
      </c>
      <c r="N8" s="3" t="s">
        <v>12</v>
      </c>
      <c r="O8" s="4">
        <v>185</v>
      </c>
      <c r="P8" s="4">
        <v>135</v>
      </c>
      <c r="Q8" s="4">
        <v>35</v>
      </c>
      <c r="R8" s="4">
        <v>485</v>
      </c>
      <c r="T8" s="260" t="s">
        <v>20</v>
      </c>
      <c r="U8" s="3" t="s">
        <v>12</v>
      </c>
      <c r="V8" s="4">
        <v>758</v>
      </c>
      <c r="W8" s="4">
        <v>458</v>
      </c>
      <c r="X8" s="4">
        <v>858</v>
      </c>
      <c r="Y8" s="4">
        <v>658</v>
      </c>
      <c r="AA8" s="255" t="s">
        <v>20</v>
      </c>
      <c r="AB8" s="3" t="s">
        <v>12</v>
      </c>
      <c r="AC8" s="4">
        <v>4406</v>
      </c>
      <c r="AD8" s="4">
        <v>4306</v>
      </c>
      <c r="AE8" s="4">
        <v>4506</v>
      </c>
      <c r="AF8" s="4">
        <v>3906</v>
      </c>
      <c r="AH8" s="3" t="s">
        <v>12</v>
      </c>
      <c r="AI8" s="4">
        <f>AI6+AI7</f>
        <v>217</v>
      </c>
      <c r="AJ8" s="4">
        <f>AJ6+AJ7</f>
        <v>363</v>
      </c>
      <c r="AK8" s="4">
        <f>AK6+AK7</f>
        <v>63</v>
      </c>
      <c r="AL8" s="4">
        <f>AL6+AL7</f>
        <v>713</v>
      </c>
      <c r="AN8" s="120" t="s">
        <v>78</v>
      </c>
      <c r="AO8" s="120" t="s">
        <v>79</v>
      </c>
      <c r="AP8" s="120" t="s">
        <v>80</v>
      </c>
      <c r="AQ8" s="120"/>
      <c r="AX8" s="398" t="s">
        <v>383</v>
      </c>
      <c r="AY8" s="399">
        <v>304</v>
      </c>
      <c r="AZ8" s="400"/>
      <c r="BA8" s="400">
        <v>300</v>
      </c>
      <c r="BB8" s="400"/>
      <c r="BC8" s="400">
        <v>1000</v>
      </c>
      <c r="BD8" s="400"/>
    </row>
    <row r="9" spans="1:62" ht="15.75" customHeight="1">
      <c r="A9" s="12" t="s">
        <v>21</v>
      </c>
      <c r="B9" s="6" t="s">
        <v>4</v>
      </c>
      <c r="C9" s="6" t="s">
        <v>5</v>
      </c>
      <c r="D9" s="6" t="s">
        <v>6</v>
      </c>
      <c r="E9" s="6" t="s">
        <v>7</v>
      </c>
      <c r="G9" s="12" t="s">
        <v>21</v>
      </c>
      <c r="H9" s="6" t="s">
        <v>4</v>
      </c>
      <c r="I9" s="6" t="s">
        <v>5</v>
      </c>
      <c r="J9" s="6" t="s">
        <v>6</v>
      </c>
      <c r="K9" s="6" t="s">
        <v>7</v>
      </c>
      <c r="M9" s="259"/>
      <c r="N9" s="3" t="s">
        <v>15</v>
      </c>
      <c r="O9" s="2"/>
      <c r="P9" s="2"/>
      <c r="Q9" s="2"/>
      <c r="R9" s="2"/>
      <c r="T9" s="260"/>
      <c r="U9" s="3" t="s">
        <v>15</v>
      </c>
      <c r="V9" s="2"/>
      <c r="W9" s="2"/>
      <c r="X9" s="2"/>
      <c r="Y9" s="2"/>
      <c r="AA9" s="255"/>
      <c r="AB9" s="3" t="s">
        <v>15</v>
      </c>
      <c r="AC9" s="2"/>
      <c r="AD9" s="2"/>
      <c r="AE9" s="2"/>
      <c r="AF9" s="2"/>
      <c r="AH9" s="3" t="s">
        <v>15</v>
      </c>
      <c r="AI9" s="2"/>
      <c r="AJ9" s="2"/>
      <c r="AK9" s="2"/>
      <c r="AL9" s="2"/>
      <c r="AN9" s="145" t="s">
        <v>81</v>
      </c>
      <c r="AO9" s="120" t="s">
        <v>82</v>
      </c>
      <c r="AP9" s="120" t="s">
        <v>83</v>
      </c>
      <c r="AQ9" s="145"/>
      <c r="AX9" s="398" t="s">
        <v>384</v>
      </c>
      <c r="AY9" s="399">
        <v>304</v>
      </c>
      <c r="AZ9" s="400"/>
      <c r="BA9" s="400">
        <v>300</v>
      </c>
      <c r="BB9" s="400"/>
      <c r="BC9" s="400">
        <v>1000</v>
      </c>
      <c r="BD9" s="400"/>
    </row>
    <row r="10" spans="1:62">
      <c r="A10" s="3" t="s">
        <v>12</v>
      </c>
      <c r="B10" s="4">
        <v>217</v>
      </c>
      <c r="C10" s="4">
        <v>363</v>
      </c>
      <c r="D10" s="4">
        <v>63</v>
      </c>
      <c r="E10" s="4">
        <v>713</v>
      </c>
      <c r="G10" s="3" t="s">
        <v>12</v>
      </c>
      <c r="H10" s="4">
        <v>217</v>
      </c>
      <c r="I10" s="4">
        <v>363</v>
      </c>
      <c r="J10" s="4">
        <v>63</v>
      </c>
      <c r="K10" s="4">
        <v>713</v>
      </c>
      <c r="M10" s="259"/>
      <c r="N10" s="3" t="s">
        <v>17</v>
      </c>
      <c r="O10" s="4">
        <f>O8-O9</f>
        <v>185</v>
      </c>
      <c r="P10" s="4">
        <f t="shared" ref="P10" si="13">P8-P9</f>
        <v>135</v>
      </c>
      <c r="Q10" s="4">
        <f t="shared" ref="Q10" si="14">Q8-Q9</f>
        <v>35</v>
      </c>
      <c r="R10" s="4">
        <f t="shared" ref="R10" si="15">R8-R9</f>
        <v>485</v>
      </c>
      <c r="T10" s="260"/>
      <c r="U10" s="3" t="s">
        <v>17</v>
      </c>
      <c r="V10" s="4">
        <f>V8-V9</f>
        <v>758</v>
      </c>
      <c r="W10" s="4">
        <f t="shared" ref="W10" si="16">W8-W9</f>
        <v>458</v>
      </c>
      <c r="X10" s="4">
        <f t="shared" ref="X10" si="17">X8-X9</f>
        <v>858</v>
      </c>
      <c r="Y10" s="4">
        <f t="shared" ref="Y10" si="18">Y8-Y9</f>
        <v>658</v>
      </c>
      <c r="AA10" s="255"/>
      <c r="AB10" s="3" t="s">
        <v>17</v>
      </c>
      <c r="AC10" s="4">
        <f>AC8-AC9</f>
        <v>4406</v>
      </c>
      <c r="AD10" s="4">
        <f t="shared" ref="AD10" si="19">AD8-AD9</f>
        <v>4306</v>
      </c>
      <c r="AE10" s="4">
        <f t="shared" ref="AE10" si="20">AE8-AE9</f>
        <v>4506</v>
      </c>
      <c r="AF10" s="4">
        <f t="shared" ref="AF10" si="21">AF8-AF9</f>
        <v>3906</v>
      </c>
      <c r="AN10" s="145" t="s">
        <v>84</v>
      </c>
      <c r="AO10" s="146"/>
      <c r="AP10" s="120" t="s">
        <v>85</v>
      </c>
      <c r="AQ10" s="145"/>
      <c r="AS10" s="329"/>
      <c r="AT10" s="319"/>
    </row>
    <row r="11" spans="1:62" ht="15" customHeight="1">
      <c r="A11" s="3" t="s">
        <v>15</v>
      </c>
      <c r="B11" s="2"/>
      <c r="C11" s="2"/>
      <c r="D11" s="2"/>
      <c r="E11" s="2"/>
      <c r="G11" s="3" t="s">
        <v>15</v>
      </c>
      <c r="H11" s="2"/>
      <c r="I11" s="2"/>
      <c r="J11" s="2"/>
      <c r="K11" s="2"/>
      <c r="M11" s="259" t="s">
        <v>22</v>
      </c>
      <c r="N11" s="3" t="s">
        <v>12</v>
      </c>
      <c r="O11" s="4">
        <v>185</v>
      </c>
      <c r="P11" s="4">
        <v>135</v>
      </c>
      <c r="Q11" s="4">
        <v>35</v>
      </c>
      <c r="R11" s="4">
        <v>485</v>
      </c>
      <c r="T11" s="260" t="s">
        <v>19</v>
      </c>
      <c r="U11" s="3" t="s">
        <v>12</v>
      </c>
      <c r="V11" s="4">
        <v>758</v>
      </c>
      <c r="W11" s="4">
        <v>458</v>
      </c>
      <c r="X11" s="4">
        <v>858</v>
      </c>
      <c r="Y11" s="4">
        <v>658</v>
      </c>
      <c r="AA11" s="255" t="s">
        <v>19</v>
      </c>
      <c r="AB11" s="3" t="s">
        <v>12</v>
      </c>
      <c r="AC11" s="4">
        <v>4406</v>
      </c>
      <c r="AD11" s="4">
        <v>4306</v>
      </c>
      <c r="AE11" s="4">
        <v>4506</v>
      </c>
      <c r="AF11" s="4">
        <v>3906</v>
      </c>
      <c r="AN11" s="145"/>
      <c r="AO11" s="145"/>
      <c r="AP11" s="120" t="s">
        <v>86</v>
      </c>
      <c r="AQ11" s="145"/>
      <c r="AS11" s="330"/>
    </row>
    <row r="12" spans="1:62">
      <c r="A12" s="3" t="s">
        <v>17</v>
      </c>
      <c r="B12" s="4">
        <f>B10-B11</f>
        <v>217</v>
      </c>
      <c r="C12" s="4">
        <f t="shared" ref="C12" si="22">C10-C11</f>
        <v>363</v>
      </c>
      <c r="D12" s="4">
        <f t="shared" ref="D12" si="23">D10-D11</f>
        <v>63</v>
      </c>
      <c r="E12" s="4">
        <f t="shared" ref="E12" si="24">E10-E11</f>
        <v>713</v>
      </c>
      <c r="G12" s="3" t="s">
        <v>17</v>
      </c>
      <c r="H12" s="4">
        <f>H10-H11</f>
        <v>217</v>
      </c>
      <c r="I12" s="4">
        <f t="shared" ref="I12" si="25">I10-I11</f>
        <v>363</v>
      </c>
      <c r="J12" s="4">
        <f t="shared" ref="J12" si="26">J10-J11</f>
        <v>63</v>
      </c>
      <c r="K12" s="4">
        <f t="shared" ref="K12" si="27">K10-K11</f>
        <v>713</v>
      </c>
      <c r="M12" s="259"/>
      <c r="N12" s="3" t="s">
        <v>15</v>
      </c>
      <c r="O12" s="2"/>
      <c r="P12" s="2"/>
      <c r="Q12" s="2"/>
      <c r="R12" s="2"/>
      <c r="T12" s="260"/>
      <c r="U12" s="3" t="s">
        <v>15</v>
      </c>
      <c r="V12" s="2"/>
      <c r="W12" s="2"/>
      <c r="X12" s="2"/>
      <c r="Y12" s="2"/>
      <c r="AA12" s="255"/>
      <c r="AB12" s="3" t="s">
        <v>15</v>
      </c>
      <c r="AC12" s="2"/>
      <c r="AD12" s="2"/>
      <c r="AE12" s="2"/>
      <c r="AF12" s="2"/>
    </row>
    <row r="13" spans="1:62" ht="15" customHeight="1">
      <c r="M13" s="259"/>
      <c r="N13" s="3" t="s">
        <v>17</v>
      </c>
      <c r="O13" s="4">
        <f>O11-O12</f>
        <v>185</v>
      </c>
      <c r="P13" s="4">
        <f t="shared" ref="P13" si="28">P11-P12</f>
        <v>135</v>
      </c>
      <c r="Q13" s="4">
        <f t="shared" ref="Q13" si="29">Q11-Q12</f>
        <v>35</v>
      </c>
      <c r="R13" s="4">
        <f t="shared" ref="R13" si="30">R11-R12</f>
        <v>485</v>
      </c>
      <c r="T13" s="260"/>
      <c r="U13" s="3" t="s">
        <v>17</v>
      </c>
      <c r="V13" s="4">
        <f>V11-V12</f>
        <v>758</v>
      </c>
      <c r="W13" s="4">
        <f t="shared" ref="W13" si="31">W11-W12</f>
        <v>458</v>
      </c>
      <c r="X13" s="4">
        <f t="shared" ref="X13" si="32">X11-X12</f>
        <v>858</v>
      </c>
      <c r="Y13" s="4">
        <f t="shared" ref="Y13" si="33">Y11-Y12</f>
        <v>658</v>
      </c>
      <c r="AA13" s="255"/>
      <c r="AB13" s="3" t="s">
        <v>17</v>
      </c>
      <c r="AC13" s="4">
        <f>AC11-AC12</f>
        <v>4406</v>
      </c>
      <c r="AD13" s="4">
        <f t="shared" ref="AD13" si="34">AD11-AD12</f>
        <v>4306</v>
      </c>
      <c r="AE13" s="4">
        <f t="shared" ref="AE13" si="35">AE11-AE12</f>
        <v>4506</v>
      </c>
      <c r="AF13" s="4">
        <f t="shared" ref="AF13" si="36">AF11-AF12</f>
        <v>3906</v>
      </c>
    </row>
    <row r="14" spans="1:62" ht="15.75">
      <c r="A14" s="11" t="s">
        <v>9</v>
      </c>
      <c r="B14" s="6" t="s">
        <v>4</v>
      </c>
      <c r="C14" s="6" t="s">
        <v>5</v>
      </c>
      <c r="D14" s="6" t="s">
        <v>6</v>
      </c>
      <c r="E14" s="6" t="s">
        <v>7</v>
      </c>
      <c r="G14" s="11" t="s">
        <v>9</v>
      </c>
      <c r="H14" s="6" t="s">
        <v>4</v>
      </c>
      <c r="I14" s="6" t="s">
        <v>5</v>
      </c>
      <c r="J14" s="6" t="s">
        <v>6</v>
      </c>
      <c r="K14" s="6" t="s">
        <v>7</v>
      </c>
      <c r="M14" s="259" t="s">
        <v>23</v>
      </c>
      <c r="N14" s="3" t="s">
        <v>12</v>
      </c>
      <c r="O14" s="4">
        <v>185</v>
      </c>
      <c r="P14" s="4">
        <v>135</v>
      </c>
      <c r="Q14" s="4">
        <v>35</v>
      </c>
      <c r="R14" s="4">
        <v>485</v>
      </c>
      <c r="T14" s="260" t="s">
        <v>24</v>
      </c>
      <c r="U14" s="3" t="s">
        <v>12</v>
      </c>
      <c r="V14" s="4">
        <v>758</v>
      </c>
      <c r="W14" s="4">
        <v>458</v>
      </c>
      <c r="X14" s="4">
        <v>858</v>
      </c>
      <c r="Y14" s="4">
        <v>658</v>
      </c>
      <c r="AA14" s="255" t="s">
        <v>25</v>
      </c>
      <c r="AB14" s="3" t="s">
        <v>12</v>
      </c>
      <c r="AC14" s="4">
        <v>4406</v>
      </c>
      <c r="AD14" s="4">
        <v>4306</v>
      </c>
      <c r="AE14" s="4">
        <v>4506</v>
      </c>
      <c r="AF14" s="4">
        <v>3906</v>
      </c>
    </row>
    <row r="15" spans="1:62" ht="15" customHeight="1">
      <c r="A15" s="3" t="s">
        <v>12</v>
      </c>
      <c r="B15" s="4">
        <v>758</v>
      </c>
      <c r="C15" s="4">
        <v>458</v>
      </c>
      <c r="D15" s="4">
        <v>858</v>
      </c>
      <c r="E15" s="4">
        <v>658</v>
      </c>
      <c r="G15" s="3" t="s">
        <v>12</v>
      </c>
      <c r="H15" s="4">
        <v>758</v>
      </c>
      <c r="I15" s="4">
        <v>458</v>
      </c>
      <c r="J15" s="4">
        <v>858</v>
      </c>
      <c r="K15" s="4">
        <v>658</v>
      </c>
      <c r="M15" s="259"/>
      <c r="N15" s="3" t="s">
        <v>15</v>
      </c>
      <c r="O15" s="2"/>
      <c r="P15" s="2"/>
      <c r="Q15" s="2"/>
      <c r="R15" s="2"/>
      <c r="T15" s="260"/>
      <c r="U15" s="3" t="s">
        <v>15</v>
      </c>
      <c r="V15" s="2"/>
      <c r="W15" s="2"/>
      <c r="X15" s="2"/>
      <c r="Y15" s="2"/>
      <c r="AA15" s="255"/>
      <c r="AB15" s="3" t="s">
        <v>15</v>
      </c>
      <c r="AC15" s="2"/>
      <c r="AD15" s="2"/>
      <c r="AE15" s="2"/>
      <c r="AF15" s="2"/>
    </row>
    <row r="16" spans="1:62">
      <c r="A16" s="3" t="s">
        <v>15</v>
      </c>
      <c r="B16" s="2"/>
      <c r="C16" s="2"/>
      <c r="D16" s="2"/>
      <c r="E16" s="2"/>
      <c r="G16" s="3" t="s">
        <v>15</v>
      </c>
      <c r="H16" s="2"/>
      <c r="I16" s="2"/>
      <c r="J16" s="2"/>
      <c r="K16" s="2"/>
      <c r="M16" s="259"/>
      <c r="N16" s="3" t="s">
        <v>17</v>
      </c>
      <c r="O16" s="4">
        <f>O14-O15</f>
        <v>185</v>
      </c>
      <c r="P16" s="4">
        <f t="shared" ref="P16" si="37">P14-P15</f>
        <v>135</v>
      </c>
      <c r="Q16" s="4">
        <f t="shared" ref="Q16" si="38">Q14-Q15</f>
        <v>35</v>
      </c>
      <c r="R16" s="4">
        <f t="shared" ref="R16" si="39">R14-R15</f>
        <v>485</v>
      </c>
      <c r="T16" s="260"/>
      <c r="U16" s="3" t="s">
        <v>17</v>
      </c>
      <c r="V16" s="4">
        <f>V14-V15</f>
        <v>758</v>
      </c>
      <c r="W16" s="4">
        <f t="shared" ref="W16" si="40">W14-W15</f>
        <v>458</v>
      </c>
      <c r="X16" s="4">
        <f t="shared" ref="X16" si="41">X14-X15</f>
        <v>858</v>
      </c>
      <c r="Y16" s="4">
        <f t="shared" ref="Y16" si="42">Y14-Y15</f>
        <v>658</v>
      </c>
      <c r="AA16" s="255"/>
      <c r="AB16" s="3" t="s">
        <v>17</v>
      </c>
      <c r="AC16" s="4">
        <f>AC14-AC15</f>
        <v>4406</v>
      </c>
      <c r="AD16" s="4">
        <f t="shared" ref="AD16" si="43">AD14-AD15</f>
        <v>4306</v>
      </c>
      <c r="AE16" s="4">
        <f t="shared" ref="AE16" si="44">AE14-AE15</f>
        <v>4506</v>
      </c>
      <c r="AF16" s="4">
        <f t="shared" ref="AF16" si="45">AF14-AF15</f>
        <v>3906</v>
      </c>
    </row>
    <row r="17" spans="1:32" ht="15" customHeight="1">
      <c r="A17" s="3" t="s">
        <v>17</v>
      </c>
      <c r="B17" s="4">
        <f>B15-B16</f>
        <v>758</v>
      </c>
      <c r="C17" s="4">
        <f t="shared" ref="C17" si="46">C15-C16</f>
        <v>458</v>
      </c>
      <c r="D17" s="4">
        <f t="shared" ref="D17" si="47">D15-D16</f>
        <v>858</v>
      </c>
      <c r="E17" s="4">
        <f t="shared" ref="E17" si="48">E15-E16</f>
        <v>658</v>
      </c>
      <c r="G17" s="3" t="s">
        <v>17</v>
      </c>
      <c r="H17" s="4">
        <f>H15-H16</f>
        <v>758</v>
      </c>
      <c r="I17" s="4">
        <f t="shared" ref="I17" si="49">I15-I16</f>
        <v>458</v>
      </c>
      <c r="J17" s="4">
        <f t="shared" ref="J17" si="50">J15-J16</f>
        <v>858</v>
      </c>
      <c r="K17" s="4">
        <f t="shared" ref="K17" si="51">K15-K16</f>
        <v>658</v>
      </c>
      <c r="M17" s="21"/>
      <c r="N17" s="20"/>
      <c r="T17" s="260" t="s">
        <v>22</v>
      </c>
      <c r="U17" s="3" t="s">
        <v>12</v>
      </c>
      <c r="V17" s="4">
        <v>758</v>
      </c>
      <c r="W17" s="4">
        <v>458</v>
      </c>
      <c r="X17" s="4">
        <v>858</v>
      </c>
      <c r="Y17" s="4">
        <v>658</v>
      </c>
      <c r="AA17" s="255" t="s">
        <v>24</v>
      </c>
      <c r="AB17" s="3" t="s">
        <v>12</v>
      </c>
      <c r="AC17" s="4">
        <v>4406</v>
      </c>
      <c r="AD17" s="4">
        <v>4306</v>
      </c>
      <c r="AE17" s="4">
        <v>4506</v>
      </c>
      <c r="AF17" s="4">
        <v>3906</v>
      </c>
    </row>
    <row r="18" spans="1:32" ht="15.75">
      <c r="M18" s="262" t="s">
        <v>3</v>
      </c>
      <c r="N18" s="262"/>
      <c r="O18" s="6" t="s">
        <v>4</v>
      </c>
      <c r="P18" s="6" t="s">
        <v>5</v>
      </c>
      <c r="Q18" s="6" t="s">
        <v>6</v>
      </c>
      <c r="R18" s="6" t="s">
        <v>7</v>
      </c>
      <c r="T18" s="260"/>
      <c r="U18" s="3" t="s">
        <v>15</v>
      </c>
      <c r="V18" s="2"/>
      <c r="W18" s="2"/>
      <c r="X18" s="2"/>
      <c r="Y18" s="2"/>
      <c r="AA18" s="255"/>
      <c r="AB18" s="3" t="s">
        <v>15</v>
      </c>
      <c r="AC18" s="2"/>
      <c r="AD18" s="2"/>
      <c r="AE18" s="2"/>
      <c r="AF18" s="2"/>
    </row>
    <row r="19" spans="1:32" ht="15.75" customHeight="1">
      <c r="A19" s="9" t="s">
        <v>10</v>
      </c>
      <c r="B19" s="10" t="s">
        <v>4</v>
      </c>
      <c r="C19" s="10" t="s">
        <v>5</v>
      </c>
      <c r="D19" s="10" t="s">
        <v>6</v>
      </c>
      <c r="E19" s="10" t="s">
        <v>7</v>
      </c>
      <c r="G19" s="9" t="s">
        <v>10</v>
      </c>
      <c r="H19" s="6" t="s">
        <v>4</v>
      </c>
      <c r="I19" s="6" t="s">
        <v>5</v>
      </c>
      <c r="J19" s="6" t="s">
        <v>6</v>
      </c>
      <c r="K19" s="6" t="s">
        <v>7</v>
      </c>
      <c r="M19" s="261" t="s">
        <v>13</v>
      </c>
      <c r="N19" s="3" t="s">
        <v>12</v>
      </c>
      <c r="O19" s="4">
        <v>4397</v>
      </c>
      <c r="P19" s="4">
        <v>4195</v>
      </c>
      <c r="Q19" s="4">
        <v>4295</v>
      </c>
      <c r="R19" s="4">
        <v>2895</v>
      </c>
      <c r="T19" s="260"/>
      <c r="U19" s="3" t="s">
        <v>17</v>
      </c>
      <c r="V19" s="4">
        <f>V17-V18</f>
        <v>758</v>
      </c>
      <c r="W19" s="4">
        <f t="shared" ref="W19" si="52">W17-W18</f>
        <v>458</v>
      </c>
      <c r="X19" s="4">
        <f t="shared" ref="X19" si="53">X17-X18</f>
        <v>858</v>
      </c>
      <c r="Y19" s="4">
        <f t="shared" ref="Y19" si="54">Y17-Y18</f>
        <v>658</v>
      </c>
      <c r="AA19" s="255"/>
      <c r="AB19" s="3" t="s">
        <v>17</v>
      </c>
      <c r="AC19" s="4">
        <f>AC17-AC18</f>
        <v>4406</v>
      </c>
      <c r="AD19" s="4">
        <f t="shared" ref="AD19" si="55">AD17-AD18</f>
        <v>4306</v>
      </c>
      <c r="AE19" s="4">
        <f t="shared" ref="AE19" si="56">AE17-AE18</f>
        <v>4506</v>
      </c>
      <c r="AF19" s="4">
        <f t="shared" ref="AF19" si="57">AF17-AF18</f>
        <v>3906</v>
      </c>
    </row>
    <row r="20" spans="1:32">
      <c r="A20" s="3" t="s">
        <v>12</v>
      </c>
      <c r="B20" s="4">
        <v>4406</v>
      </c>
      <c r="C20" s="4">
        <v>4306</v>
      </c>
      <c r="D20" s="4">
        <v>4506</v>
      </c>
      <c r="E20" s="4">
        <v>3906</v>
      </c>
      <c r="G20" s="3" t="s">
        <v>12</v>
      </c>
      <c r="H20" s="4">
        <v>4406</v>
      </c>
      <c r="I20" s="4">
        <v>4306</v>
      </c>
      <c r="J20" s="4">
        <v>4506</v>
      </c>
      <c r="K20" s="4">
        <v>3906</v>
      </c>
      <c r="M20" s="261"/>
      <c r="N20" s="3" t="s">
        <v>15</v>
      </c>
      <c r="O20" s="2"/>
      <c r="P20" s="2"/>
      <c r="Q20" s="2"/>
      <c r="R20" s="2"/>
      <c r="T20" s="260" t="s">
        <v>23</v>
      </c>
      <c r="U20" s="3" t="s">
        <v>12</v>
      </c>
      <c r="V20" s="4">
        <v>758</v>
      </c>
      <c r="W20" s="4">
        <v>458</v>
      </c>
      <c r="X20" s="4">
        <v>858</v>
      </c>
      <c r="Y20" s="4">
        <v>658</v>
      </c>
      <c r="AA20" s="255" t="s">
        <v>22</v>
      </c>
      <c r="AB20" s="3" t="s">
        <v>12</v>
      </c>
      <c r="AC20" s="4">
        <v>4406</v>
      </c>
      <c r="AD20" s="4">
        <v>4306</v>
      </c>
      <c r="AE20" s="4">
        <v>4506</v>
      </c>
      <c r="AF20" s="4">
        <v>3906</v>
      </c>
    </row>
    <row r="21" spans="1:32" ht="15" customHeight="1">
      <c r="A21" s="3" t="s">
        <v>15</v>
      </c>
      <c r="B21" s="2"/>
      <c r="C21" s="2"/>
      <c r="D21" s="2"/>
      <c r="E21" s="2"/>
      <c r="G21" s="3" t="s">
        <v>15</v>
      </c>
      <c r="H21" s="2"/>
      <c r="I21" s="2"/>
      <c r="J21" s="2"/>
      <c r="K21" s="2"/>
      <c r="M21" s="261"/>
      <c r="N21" s="3" t="s">
        <v>17</v>
      </c>
      <c r="O21" s="4">
        <f>O19-O20</f>
        <v>4397</v>
      </c>
      <c r="P21" s="4">
        <f t="shared" ref="P21" si="58">P19-P20</f>
        <v>4195</v>
      </c>
      <c r="Q21" s="4">
        <f t="shared" ref="Q21" si="59">Q19-Q20</f>
        <v>4295</v>
      </c>
      <c r="R21" s="4">
        <f t="shared" ref="R21" si="60">R19-R20</f>
        <v>2895</v>
      </c>
      <c r="T21" s="260"/>
      <c r="U21" s="3" t="s">
        <v>15</v>
      </c>
      <c r="V21" s="2"/>
      <c r="W21" s="2"/>
      <c r="X21" s="2"/>
      <c r="Y21" s="2"/>
      <c r="AA21" s="255"/>
      <c r="AB21" s="3" t="s">
        <v>15</v>
      </c>
      <c r="AC21" s="2"/>
      <c r="AD21" s="2"/>
      <c r="AE21" s="2"/>
      <c r="AF21" s="2"/>
    </row>
    <row r="22" spans="1:32" ht="15" customHeight="1">
      <c r="A22" s="3" t="s">
        <v>17</v>
      </c>
      <c r="B22" s="4">
        <f>B20-B21</f>
        <v>4406</v>
      </c>
      <c r="C22" s="4">
        <f t="shared" ref="C22" si="61">C20-C21</f>
        <v>4306</v>
      </c>
      <c r="D22" s="4">
        <f t="shared" ref="D22" si="62">D20-D21</f>
        <v>4506</v>
      </c>
      <c r="E22" s="4">
        <f t="shared" ref="E22" si="63">E20-E21</f>
        <v>3906</v>
      </c>
      <c r="G22" s="3" t="s">
        <v>17</v>
      </c>
      <c r="H22" s="4">
        <f>H20-H21</f>
        <v>4406</v>
      </c>
      <c r="I22" s="4">
        <f t="shared" ref="I22" si="64">I20-I21</f>
        <v>4306</v>
      </c>
      <c r="J22" s="4">
        <f t="shared" ref="J22" si="65">J20-J21</f>
        <v>4506</v>
      </c>
      <c r="K22" s="4">
        <f t="shared" ref="K22" si="66">K20-K21</f>
        <v>3906</v>
      </c>
      <c r="M22" s="261" t="s">
        <v>20</v>
      </c>
      <c r="N22" s="3" t="s">
        <v>12</v>
      </c>
      <c r="O22" s="4">
        <v>4397</v>
      </c>
      <c r="P22" s="4">
        <v>4195</v>
      </c>
      <c r="Q22" s="4">
        <v>4295</v>
      </c>
      <c r="R22" s="4">
        <v>2895</v>
      </c>
      <c r="T22" s="260"/>
      <c r="U22" s="3" t="s">
        <v>17</v>
      </c>
      <c r="V22" s="4">
        <f>V20-V21</f>
        <v>758</v>
      </c>
      <c r="W22" s="4">
        <f t="shared" ref="W22" si="67">W20-W21</f>
        <v>458</v>
      </c>
      <c r="X22" s="4">
        <f t="shared" ref="X22" si="68">X20-X21</f>
        <v>858</v>
      </c>
      <c r="Y22" s="4">
        <f t="shared" ref="Y22" si="69">Y20-Y21</f>
        <v>658</v>
      </c>
      <c r="AA22" s="255"/>
      <c r="AB22" s="3" t="s">
        <v>17</v>
      </c>
      <c r="AC22" s="4">
        <f>AC20-AC21</f>
        <v>4406</v>
      </c>
      <c r="AD22" s="4">
        <f t="shared" ref="AD22" si="70">AD20-AD21</f>
        <v>4306</v>
      </c>
      <c r="AE22" s="4">
        <f t="shared" ref="AE22" si="71">AE20-AE21</f>
        <v>4506</v>
      </c>
      <c r="AF22" s="4">
        <f t="shared" ref="AF22" si="72">AF20-AF21</f>
        <v>3906</v>
      </c>
    </row>
    <row r="23" spans="1:32" ht="15" customHeight="1">
      <c r="M23" s="261"/>
      <c r="N23" s="3" t="s">
        <v>15</v>
      </c>
      <c r="O23" s="2"/>
      <c r="P23" s="2"/>
      <c r="Q23" s="2"/>
      <c r="R23" s="2"/>
      <c r="T23" s="260" t="s">
        <v>26</v>
      </c>
      <c r="U23" s="3" t="s">
        <v>12</v>
      </c>
      <c r="V23" s="4">
        <v>758</v>
      </c>
      <c r="W23" s="4">
        <v>458</v>
      </c>
      <c r="X23" s="4">
        <v>858</v>
      </c>
      <c r="Y23" s="4">
        <v>658</v>
      </c>
      <c r="AA23" s="255" t="s">
        <v>23</v>
      </c>
      <c r="AB23" s="3" t="s">
        <v>12</v>
      </c>
      <c r="AC23" s="4">
        <v>4406</v>
      </c>
      <c r="AD23" s="4">
        <v>4306</v>
      </c>
      <c r="AE23" s="4">
        <v>4506</v>
      </c>
      <c r="AF23" s="4">
        <v>3906</v>
      </c>
    </row>
    <row r="24" spans="1:32" ht="15.75">
      <c r="A24" s="8" t="s">
        <v>27</v>
      </c>
      <c r="B24" s="6" t="s">
        <v>4</v>
      </c>
      <c r="C24" s="6" t="s">
        <v>5</v>
      </c>
      <c r="D24" s="6" t="s">
        <v>6</v>
      </c>
      <c r="E24" s="6" t="s">
        <v>7</v>
      </c>
      <c r="G24" s="8" t="s">
        <v>27</v>
      </c>
      <c r="H24" s="6" t="s">
        <v>4</v>
      </c>
      <c r="I24" s="6" t="s">
        <v>5</v>
      </c>
      <c r="J24" s="6" t="s">
        <v>6</v>
      </c>
      <c r="K24" s="6" t="s">
        <v>7</v>
      </c>
      <c r="M24" s="261"/>
      <c r="N24" s="3" t="s">
        <v>17</v>
      </c>
      <c r="O24" s="4">
        <f>O22-O23</f>
        <v>4397</v>
      </c>
      <c r="P24" s="4">
        <f t="shared" ref="P24" si="73">P22-P23</f>
        <v>4195</v>
      </c>
      <c r="Q24" s="4">
        <f t="shared" ref="Q24" si="74">Q22-Q23</f>
        <v>4295</v>
      </c>
      <c r="R24" s="4">
        <f t="shared" ref="R24" si="75">R22-R23</f>
        <v>2895</v>
      </c>
      <c r="T24" s="260"/>
      <c r="U24" s="3" t="s">
        <v>15</v>
      </c>
      <c r="V24" s="2"/>
      <c r="W24" s="2"/>
      <c r="X24" s="2"/>
      <c r="Y24" s="2"/>
      <c r="AA24" s="255"/>
      <c r="AB24" s="3" t="s">
        <v>15</v>
      </c>
      <c r="AC24" s="2"/>
      <c r="AD24" s="2"/>
      <c r="AE24" s="2"/>
      <c r="AF24" s="2"/>
    </row>
    <row r="25" spans="1:32" ht="15" customHeight="1">
      <c r="A25" s="3" t="s">
        <v>12</v>
      </c>
      <c r="B25" s="4">
        <v>4954</v>
      </c>
      <c r="C25" s="4">
        <v>5753</v>
      </c>
      <c r="D25" s="4">
        <v>5553</v>
      </c>
      <c r="E25" s="4">
        <v>3953</v>
      </c>
      <c r="G25" s="3" t="s">
        <v>12</v>
      </c>
      <c r="H25" s="4">
        <v>4954</v>
      </c>
      <c r="I25" s="4">
        <v>5753</v>
      </c>
      <c r="J25" s="4">
        <v>5553</v>
      </c>
      <c r="K25" s="4">
        <v>3953</v>
      </c>
      <c r="M25" s="261" t="s">
        <v>19</v>
      </c>
      <c r="N25" s="3" t="s">
        <v>12</v>
      </c>
      <c r="O25" s="4">
        <v>4397</v>
      </c>
      <c r="P25" s="4">
        <v>4195</v>
      </c>
      <c r="Q25" s="4">
        <v>4295</v>
      </c>
      <c r="R25" s="4">
        <v>2895</v>
      </c>
      <c r="T25" s="260"/>
      <c r="U25" s="3" t="s">
        <v>17</v>
      </c>
      <c r="V25" s="4">
        <f>V23-V24</f>
        <v>758</v>
      </c>
      <c r="W25" s="4">
        <f t="shared" ref="W25" si="76">W23-W24</f>
        <v>458</v>
      </c>
      <c r="X25" s="4">
        <f t="shared" ref="X25" si="77">X23-X24</f>
        <v>858</v>
      </c>
      <c r="Y25" s="4">
        <f t="shared" ref="Y25" si="78">Y23-Y24</f>
        <v>658</v>
      </c>
      <c r="AA25" s="255"/>
      <c r="AB25" s="3" t="s">
        <v>17</v>
      </c>
      <c r="AC25" s="4">
        <f>AC23-AC24</f>
        <v>4406</v>
      </c>
      <c r="AD25" s="4">
        <f t="shared" ref="AD25" si="79">AD23-AD24</f>
        <v>4306</v>
      </c>
      <c r="AE25" s="4">
        <f t="shared" ref="AE25" si="80">AE23-AE24</f>
        <v>4506</v>
      </c>
      <c r="AF25" s="4">
        <f t="shared" ref="AF25" si="81">AF23-AF24</f>
        <v>3906</v>
      </c>
    </row>
    <row r="26" spans="1:32">
      <c r="A26" s="3" t="s">
        <v>15</v>
      </c>
      <c r="B26" s="2"/>
      <c r="C26" s="2"/>
      <c r="D26" s="2"/>
      <c r="E26" s="2"/>
      <c r="G26" s="3" t="s">
        <v>15</v>
      </c>
      <c r="H26" s="2"/>
      <c r="I26" s="2"/>
      <c r="J26" s="2"/>
      <c r="K26" s="2"/>
      <c r="M26" s="261"/>
      <c r="N26" s="3" t="s">
        <v>15</v>
      </c>
      <c r="O26" s="2"/>
      <c r="P26" s="2"/>
      <c r="Q26" s="2"/>
      <c r="R26" s="2"/>
      <c r="T26" s="21"/>
      <c r="U26" s="20"/>
      <c r="V26" s="1"/>
      <c r="W26" s="1"/>
      <c r="X26" s="1"/>
      <c r="Y26" s="1"/>
      <c r="AA26" s="255" t="s">
        <v>26</v>
      </c>
      <c r="AB26" s="3" t="s">
        <v>12</v>
      </c>
      <c r="AC26" s="4">
        <v>4406</v>
      </c>
      <c r="AD26" s="4">
        <v>4306</v>
      </c>
      <c r="AE26" s="4">
        <v>4506</v>
      </c>
      <c r="AF26" s="4">
        <v>3906</v>
      </c>
    </row>
    <row r="27" spans="1:32" ht="15" customHeight="1">
      <c r="A27" s="3" t="s">
        <v>17</v>
      </c>
      <c r="B27" s="4">
        <f>B25-B26</f>
        <v>4954</v>
      </c>
      <c r="C27" s="4">
        <f t="shared" ref="C27" si="82">C25-C26</f>
        <v>5753</v>
      </c>
      <c r="D27" s="4">
        <f t="shared" ref="D27" si="83">D25-D26</f>
        <v>5553</v>
      </c>
      <c r="E27" s="4">
        <f t="shared" ref="E27" si="84">E25-E26</f>
        <v>3953</v>
      </c>
      <c r="G27" s="3" t="s">
        <v>17</v>
      </c>
      <c r="H27" s="4">
        <f>H25-H26</f>
        <v>4954</v>
      </c>
      <c r="I27" s="4">
        <f t="shared" ref="I27" si="85">I25-I26</f>
        <v>5753</v>
      </c>
      <c r="J27" s="4">
        <f t="shared" ref="J27" si="86">J25-J26</f>
        <v>5553</v>
      </c>
      <c r="K27" s="4">
        <f t="shared" ref="K27" si="87">K25-K26</f>
        <v>3953</v>
      </c>
      <c r="M27" s="261"/>
      <c r="N27" s="3" t="s">
        <v>17</v>
      </c>
      <c r="O27" s="4">
        <f>O25-O26</f>
        <v>4397</v>
      </c>
      <c r="P27" s="4">
        <f t="shared" ref="P27" si="88">P25-P26</f>
        <v>4195</v>
      </c>
      <c r="Q27" s="4">
        <f t="shared" ref="Q27" si="89">Q25-Q26</f>
        <v>4295</v>
      </c>
      <c r="R27" s="4">
        <f t="shared" ref="R27" si="90">R25-R26</f>
        <v>2895</v>
      </c>
      <c r="T27" s="268" t="s">
        <v>27</v>
      </c>
      <c r="U27" s="268"/>
      <c r="V27" s="6" t="s">
        <v>4</v>
      </c>
      <c r="W27" s="6" t="s">
        <v>5</v>
      </c>
      <c r="X27" s="6" t="s">
        <v>6</v>
      </c>
      <c r="Y27" s="6" t="s">
        <v>7</v>
      </c>
      <c r="AA27" s="255"/>
      <c r="AB27" s="3" t="s">
        <v>15</v>
      </c>
      <c r="AC27" s="2"/>
      <c r="AD27" s="2"/>
      <c r="AE27" s="2"/>
      <c r="AF27" s="2"/>
    </row>
    <row r="28" spans="1:32" ht="15" customHeight="1">
      <c r="M28" s="261" t="s">
        <v>24</v>
      </c>
      <c r="N28" s="3" t="s">
        <v>12</v>
      </c>
      <c r="O28" s="4">
        <v>4397</v>
      </c>
      <c r="P28" s="4">
        <v>4195</v>
      </c>
      <c r="Q28" s="4">
        <v>4295</v>
      </c>
      <c r="R28" s="4">
        <v>2895</v>
      </c>
      <c r="T28" s="266" t="s">
        <v>13</v>
      </c>
      <c r="U28" s="3" t="s">
        <v>12</v>
      </c>
      <c r="V28" s="4">
        <v>4954</v>
      </c>
      <c r="W28" s="4">
        <v>5753</v>
      </c>
      <c r="X28" s="4">
        <v>5553</v>
      </c>
      <c r="Y28" s="4">
        <v>3953</v>
      </c>
      <c r="AA28" s="255"/>
      <c r="AB28" s="3" t="s">
        <v>17</v>
      </c>
      <c r="AC28" s="4">
        <f>AC26-AC27</f>
        <v>4406</v>
      </c>
      <c r="AD28" s="4">
        <f t="shared" ref="AD28" si="91">AD26-AD27</f>
        <v>4306</v>
      </c>
      <c r="AE28" s="4">
        <f t="shared" ref="AE28" si="92">AE26-AE27</f>
        <v>4506</v>
      </c>
      <c r="AF28" s="4">
        <f t="shared" ref="AF28" si="93">AF26-AF27</f>
        <v>3906</v>
      </c>
    </row>
    <row r="29" spans="1:32" ht="15.75" customHeight="1">
      <c r="A29" s="7"/>
      <c r="M29" s="261"/>
      <c r="N29" s="3" t="s">
        <v>15</v>
      </c>
      <c r="O29" s="2"/>
      <c r="P29" s="2"/>
      <c r="Q29" s="2"/>
      <c r="R29" s="2"/>
      <c r="T29" s="266"/>
      <c r="U29" s="3" t="s">
        <v>15</v>
      </c>
      <c r="V29" s="2"/>
      <c r="W29" s="2"/>
      <c r="X29" s="2"/>
      <c r="Y29" s="2"/>
      <c r="AA29" s="255" t="s">
        <v>28</v>
      </c>
      <c r="AB29" s="3" t="s">
        <v>12</v>
      </c>
      <c r="AC29" s="4">
        <v>4406</v>
      </c>
      <c r="AD29" s="4">
        <v>4306</v>
      </c>
      <c r="AE29" s="4">
        <v>4506</v>
      </c>
      <c r="AF29" s="4">
        <v>3906</v>
      </c>
    </row>
    <row r="30" spans="1:32">
      <c r="M30" s="261"/>
      <c r="N30" s="3" t="s">
        <v>17</v>
      </c>
      <c r="O30" s="4">
        <f>O28-O29</f>
        <v>4397</v>
      </c>
      <c r="P30" s="4">
        <f t="shared" ref="P30" si="94">P28-P29</f>
        <v>4195</v>
      </c>
      <c r="Q30" s="4">
        <f t="shared" ref="Q30" si="95">Q28-Q29</f>
        <v>4295</v>
      </c>
      <c r="R30" s="4">
        <f t="shared" ref="R30" si="96">R28-R29</f>
        <v>2895</v>
      </c>
      <c r="T30" s="266"/>
      <c r="U30" s="3" t="s">
        <v>17</v>
      </c>
      <c r="V30" s="4">
        <f>V28-V29</f>
        <v>4954</v>
      </c>
      <c r="W30" s="4">
        <f t="shared" ref="W30" si="97">W28-W29</f>
        <v>5753</v>
      </c>
      <c r="X30" s="4">
        <f t="shared" ref="X30" si="98">X28-X29</f>
        <v>5553</v>
      </c>
      <c r="Y30" s="4">
        <f t="shared" ref="Y30" si="99">Y28-Y29</f>
        <v>3953</v>
      </c>
      <c r="AA30" s="255"/>
      <c r="AB30" s="3" t="s">
        <v>15</v>
      </c>
      <c r="AC30" s="2"/>
      <c r="AD30" s="2"/>
      <c r="AE30" s="2"/>
      <c r="AF30" s="2"/>
    </row>
    <row r="31" spans="1:32" ht="15" customHeight="1">
      <c r="M31" s="261" t="s">
        <v>22</v>
      </c>
      <c r="N31" s="3" t="s">
        <v>12</v>
      </c>
      <c r="O31" s="4">
        <v>4397</v>
      </c>
      <c r="P31" s="4">
        <v>4195</v>
      </c>
      <c r="Q31" s="4">
        <v>4295</v>
      </c>
      <c r="R31" s="4">
        <v>2895</v>
      </c>
      <c r="T31" s="266" t="s">
        <v>20</v>
      </c>
      <c r="U31" s="3" t="s">
        <v>12</v>
      </c>
      <c r="V31" s="4">
        <v>4954</v>
      </c>
      <c r="W31" s="4">
        <v>5753</v>
      </c>
      <c r="X31" s="4">
        <v>5553</v>
      </c>
      <c r="Y31" s="4">
        <v>3953</v>
      </c>
      <c r="AA31" s="255"/>
      <c r="AB31" s="3" t="s">
        <v>17</v>
      </c>
      <c r="AC31" s="4">
        <f>AC29-AC30</f>
        <v>4406</v>
      </c>
      <c r="AD31" s="4">
        <f t="shared" ref="AD31" si="100">AD29-AD30</f>
        <v>4306</v>
      </c>
      <c r="AE31" s="4">
        <f t="shared" ref="AE31" si="101">AE29-AE30</f>
        <v>4506</v>
      </c>
      <c r="AF31" s="4">
        <f t="shared" ref="AF31" si="102">AF29-AF30</f>
        <v>3906</v>
      </c>
    </row>
    <row r="32" spans="1:32">
      <c r="M32" s="261"/>
      <c r="N32" s="3" t="s">
        <v>15</v>
      </c>
      <c r="O32" s="2"/>
      <c r="P32" s="2"/>
      <c r="Q32" s="2"/>
      <c r="R32" s="2"/>
      <c r="T32" s="266"/>
      <c r="U32" s="3" t="s">
        <v>15</v>
      </c>
      <c r="V32" s="2"/>
      <c r="W32" s="2"/>
      <c r="X32" s="2"/>
      <c r="Y32" s="2"/>
      <c r="AA32" s="21"/>
      <c r="AB32" s="20"/>
      <c r="AC32" s="1"/>
      <c r="AD32" s="1"/>
      <c r="AE32" s="1"/>
      <c r="AF32" s="1"/>
    </row>
    <row r="33" spans="13:32" ht="15" customHeight="1">
      <c r="M33" s="261"/>
      <c r="N33" s="3" t="s">
        <v>17</v>
      </c>
      <c r="O33" s="4">
        <f>O31-O32</f>
        <v>4397</v>
      </c>
      <c r="P33" s="4">
        <f t="shared" ref="P33" si="103">P31-P32</f>
        <v>4195</v>
      </c>
      <c r="Q33" s="4">
        <f t="shared" ref="Q33" si="104">Q31-Q32</f>
        <v>4295</v>
      </c>
      <c r="R33" s="4">
        <f t="shared" ref="R33" si="105">R31-R32</f>
        <v>2895</v>
      </c>
      <c r="T33" s="266"/>
      <c r="U33" s="3" t="s">
        <v>17</v>
      </c>
      <c r="V33" s="4">
        <f>V31-V32</f>
        <v>4954</v>
      </c>
      <c r="W33" s="4">
        <f t="shared" ref="W33" si="106">W31-W32</f>
        <v>5753</v>
      </c>
      <c r="X33" s="4">
        <f t="shared" ref="X33" si="107">X31-X32</f>
        <v>5553</v>
      </c>
      <c r="Y33" s="4">
        <f t="shared" ref="Y33" si="108">Y31-Y32</f>
        <v>3953</v>
      </c>
      <c r="AA33" s="21"/>
      <c r="AB33" s="20"/>
    </row>
    <row r="34" spans="13:32" ht="15.75" customHeight="1">
      <c r="M34" s="261" t="s">
        <v>23</v>
      </c>
      <c r="N34" s="3" t="s">
        <v>12</v>
      </c>
      <c r="O34" s="4">
        <v>4397</v>
      </c>
      <c r="P34" s="4">
        <v>4195</v>
      </c>
      <c r="Q34" s="4">
        <v>4295</v>
      </c>
      <c r="R34" s="4">
        <v>2895</v>
      </c>
      <c r="T34" s="266" t="s">
        <v>19</v>
      </c>
      <c r="U34" s="3" t="s">
        <v>12</v>
      </c>
      <c r="V34" s="4">
        <v>4954</v>
      </c>
      <c r="W34" s="4">
        <v>5753</v>
      </c>
      <c r="X34" s="4">
        <v>5553</v>
      </c>
      <c r="Y34" s="4">
        <v>3953</v>
      </c>
      <c r="AA34" s="21"/>
      <c r="AB34" s="20"/>
      <c r="AC34" s="13"/>
      <c r="AD34" s="13"/>
      <c r="AE34" s="13"/>
      <c r="AF34" s="13"/>
    </row>
    <row r="35" spans="13:32">
      <c r="M35" s="261"/>
      <c r="N35" s="3" t="s">
        <v>15</v>
      </c>
      <c r="O35" s="2"/>
      <c r="P35" s="2"/>
      <c r="Q35" s="2"/>
      <c r="R35" s="2"/>
      <c r="T35" s="266"/>
      <c r="U35" s="3" t="s">
        <v>15</v>
      </c>
      <c r="V35" s="2"/>
      <c r="W35" s="2"/>
      <c r="X35" s="2"/>
      <c r="Y35" s="2"/>
      <c r="AA35" s="21"/>
      <c r="AB35" s="20"/>
      <c r="AC35" s="1"/>
      <c r="AD35" s="1"/>
      <c r="AE35" s="1"/>
      <c r="AF35" s="1"/>
    </row>
    <row r="36" spans="13:32">
      <c r="M36" s="261"/>
      <c r="N36" s="3" t="s">
        <v>17</v>
      </c>
      <c r="O36" s="4">
        <f>O34-O35</f>
        <v>4397</v>
      </c>
      <c r="P36" s="4">
        <f t="shared" ref="P36" si="109">P34-P35</f>
        <v>4195</v>
      </c>
      <c r="Q36" s="4">
        <f t="shared" ref="Q36" si="110">Q34-Q35</f>
        <v>4295</v>
      </c>
      <c r="R36" s="4">
        <f t="shared" ref="R36" si="111">R34-R35</f>
        <v>2895</v>
      </c>
      <c r="T36" s="266"/>
      <c r="U36" s="3" t="s">
        <v>17</v>
      </c>
      <c r="V36" s="4">
        <f>V34-V35</f>
        <v>4954</v>
      </c>
      <c r="W36" s="4">
        <f t="shared" ref="W36" si="112">W34-W35</f>
        <v>5753</v>
      </c>
      <c r="X36" s="4">
        <f t="shared" ref="X36" si="113">X34-X35</f>
        <v>5553</v>
      </c>
      <c r="Y36" s="4">
        <f t="shared" ref="Y36" si="114">Y34-Y35</f>
        <v>3953</v>
      </c>
      <c r="AA36" s="21"/>
      <c r="AB36" s="20"/>
    </row>
    <row r="37" spans="13:32" ht="15" customHeight="1">
      <c r="M37" s="261" t="s">
        <v>26</v>
      </c>
      <c r="N37" s="3" t="s">
        <v>12</v>
      </c>
      <c r="O37" s="4">
        <v>4397</v>
      </c>
      <c r="P37" s="4">
        <v>4195</v>
      </c>
      <c r="Q37" s="4">
        <v>4295</v>
      </c>
      <c r="R37" s="4">
        <v>2895</v>
      </c>
      <c r="T37" s="266" t="s">
        <v>24</v>
      </c>
      <c r="U37" s="3" t="s">
        <v>12</v>
      </c>
      <c r="V37" s="4">
        <v>4954</v>
      </c>
      <c r="W37" s="4">
        <v>5753</v>
      </c>
      <c r="X37" s="4">
        <v>5553</v>
      </c>
      <c r="Y37" s="4">
        <v>3953</v>
      </c>
      <c r="AA37" s="21"/>
      <c r="AB37" s="20"/>
      <c r="AC37" s="13"/>
      <c r="AD37" s="13"/>
      <c r="AE37" s="13"/>
      <c r="AF37" s="13"/>
    </row>
    <row r="38" spans="13:32">
      <c r="M38" s="261"/>
      <c r="N38" s="3" t="s">
        <v>15</v>
      </c>
      <c r="O38" s="2"/>
      <c r="P38" s="2"/>
      <c r="Q38" s="2"/>
      <c r="R38" s="2"/>
      <c r="T38" s="266"/>
      <c r="U38" s="3" t="s">
        <v>15</v>
      </c>
      <c r="V38" s="2"/>
      <c r="W38" s="2"/>
      <c r="X38" s="2"/>
      <c r="Y38" s="2"/>
      <c r="AA38" s="21"/>
      <c r="AB38" s="20"/>
      <c r="AC38" s="1"/>
      <c r="AD38" s="1"/>
      <c r="AE38" s="1"/>
      <c r="AF38" s="1"/>
    </row>
    <row r="39" spans="13:32">
      <c r="M39" s="261"/>
      <c r="N39" s="3" t="s">
        <v>17</v>
      </c>
      <c r="O39" s="4">
        <f>O37-O38</f>
        <v>4397</v>
      </c>
      <c r="P39" s="4">
        <f t="shared" ref="P39" si="115">P37-P38</f>
        <v>4195</v>
      </c>
      <c r="Q39" s="4">
        <f t="shared" ref="Q39" si="116">Q37-Q38</f>
        <v>4295</v>
      </c>
      <c r="R39" s="4">
        <f t="shared" ref="R39" si="117">R37-R38</f>
        <v>2895</v>
      </c>
      <c r="T39" s="266"/>
      <c r="U39" s="3" t="s">
        <v>17</v>
      </c>
      <c r="V39" s="4">
        <f>V37-V38</f>
        <v>4954</v>
      </c>
      <c r="W39" s="4">
        <f t="shared" ref="W39" si="118">W37-W38</f>
        <v>5753</v>
      </c>
      <c r="X39" s="4">
        <f t="shared" ref="X39" si="119">X37-X38</f>
        <v>5553</v>
      </c>
      <c r="Y39" s="4">
        <f t="shared" ref="Y39" si="120">Y37-Y38</f>
        <v>3953</v>
      </c>
      <c r="AA39" s="21"/>
      <c r="AB39" s="20"/>
    </row>
    <row r="40" spans="13:32">
      <c r="M40" s="22"/>
      <c r="N40" s="20"/>
      <c r="O40" s="13"/>
      <c r="P40" s="13"/>
      <c r="Q40" s="13"/>
      <c r="R40" s="13"/>
      <c r="T40" s="266" t="s">
        <v>22</v>
      </c>
      <c r="U40" s="3" t="s">
        <v>12</v>
      </c>
      <c r="V40" s="4">
        <v>4954</v>
      </c>
      <c r="W40" s="4">
        <v>5753</v>
      </c>
      <c r="X40" s="4">
        <v>5553</v>
      </c>
      <c r="Y40" s="4">
        <v>3953</v>
      </c>
      <c r="AA40" s="21"/>
      <c r="AB40" s="20"/>
      <c r="AC40" s="13"/>
      <c r="AD40" s="13"/>
      <c r="AE40" s="13"/>
      <c r="AF40" s="13"/>
    </row>
    <row r="41" spans="13:32" ht="15" customHeight="1">
      <c r="M41" s="264" t="s">
        <v>21</v>
      </c>
      <c r="N41" s="265"/>
      <c r="O41" s="6" t="s">
        <v>4</v>
      </c>
      <c r="P41" s="6" t="s">
        <v>5</v>
      </c>
      <c r="Q41" s="6" t="s">
        <v>6</v>
      </c>
      <c r="R41" s="6" t="s">
        <v>7</v>
      </c>
      <c r="T41" s="266"/>
      <c r="U41" s="3" t="s">
        <v>15</v>
      </c>
      <c r="V41" s="2"/>
      <c r="W41" s="2"/>
      <c r="X41" s="2"/>
      <c r="Y41" s="2"/>
      <c r="AA41" s="21"/>
      <c r="AB41" s="20"/>
      <c r="AC41" s="1"/>
      <c r="AD41" s="1"/>
      <c r="AE41" s="1"/>
      <c r="AF41" s="1"/>
    </row>
    <row r="42" spans="13:32">
      <c r="M42" s="263" t="s">
        <v>23</v>
      </c>
      <c r="N42" s="5" t="s">
        <v>12</v>
      </c>
      <c r="O42" s="4">
        <v>217</v>
      </c>
      <c r="P42" s="4">
        <v>363</v>
      </c>
      <c r="Q42" s="4">
        <v>63</v>
      </c>
      <c r="R42" s="4">
        <v>713</v>
      </c>
      <c r="T42" s="266"/>
      <c r="U42" s="3" t="s">
        <v>17</v>
      </c>
      <c r="V42" s="4">
        <f>V40-V41</f>
        <v>4954</v>
      </c>
      <c r="W42" s="4">
        <f t="shared" ref="W42" si="121">W40-W41</f>
        <v>5753</v>
      </c>
      <c r="X42" s="4">
        <f t="shared" ref="X42" si="122">X40-X41</f>
        <v>5553</v>
      </c>
      <c r="Y42" s="4">
        <f t="shared" ref="Y42" si="123">Y40-Y41</f>
        <v>3953</v>
      </c>
      <c r="AA42" s="21"/>
      <c r="AB42" s="20"/>
    </row>
    <row r="43" spans="13:32">
      <c r="M43" s="263"/>
      <c r="N43" s="3" t="s">
        <v>15</v>
      </c>
      <c r="O43" s="2"/>
      <c r="P43" s="2"/>
      <c r="Q43" s="2"/>
      <c r="R43" s="2"/>
      <c r="T43" s="266" t="s">
        <v>23</v>
      </c>
      <c r="U43" s="3" t="s">
        <v>12</v>
      </c>
      <c r="V43" s="4">
        <v>4954</v>
      </c>
      <c r="W43" s="4">
        <v>5753</v>
      </c>
      <c r="X43" s="4">
        <v>5553</v>
      </c>
      <c r="Y43" s="4">
        <v>3953</v>
      </c>
      <c r="AA43" s="21"/>
      <c r="AB43" s="20"/>
      <c r="AC43" s="13"/>
      <c r="AD43" s="13"/>
      <c r="AE43" s="13"/>
      <c r="AF43" s="13"/>
    </row>
    <row r="44" spans="13:32">
      <c r="M44" s="263"/>
      <c r="N44" s="3" t="s">
        <v>17</v>
      </c>
      <c r="O44" s="4">
        <f>O42-O43</f>
        <v>217</v>
      </c>
      <c r="P44" s="4">
        <f t="shared" ref="P44" si="124">P42-P43</f>
        <v>363</v>
      </c>
      <c r="Q44" s="4">
        <f t="shared" ref="Q44" si="125">Q42-Q43</f>
        <v>63</v>
      </c>
      <c r="R44" s="4">
        <f t="shared" ref="R44" si="126">R42-R43</f>
        <v>713</v>
      </c>
      <c r="T44" s="266"/>
      <c r="U44" s="3" t="s">
        <v>15</v>
      </c>
      <c r="V44" s="2"/>
      <c r="W44" s="2"/>
      <c r="X44" s="2"/>
      <c r="Y44" s="2"/>
      <c r="AA44" s="21"/>
      <c r="AB44" s="20"/>
      <c r="AC44" s="1"/>
      <c r="AD44" s="1"/>
      <c r="AE44" s="1"/>
      <c r="AF44" s="1"/>
    </row>
    <row r="45" spans="13:32">
      <c r="T45" s="266"/>
      <c r="U45" s="3" t="s">
        <v>17</v>
      </c>
      <c r="V45" s="4">
        <f>V43-V44</f>
        <v>4954</v>
      </c>
      <c r="W45" s="4">
        <f t="shared" ref="W45" si="127">W43-W44</f>
        <v>5753</v>
      </c>
      <c r="X45" s="4">
        <f t="shared" ref="X45" si="128">X43-X44</f>
        <v>5553</v>
      </c>
      <c r="Y45" s="4">
        <f t="shared" ref="Y45" si="129">Y43-Y44</f>
        <v>3953</v>
      </c>
      <c r="AA45" s="21"/>
      <c r="AB45" s="20"/>
    </row>
    <row r="46" spans="13:32">
      <c r="T46" s="266" t="s">
        <v>26</v>
      </c>
      <c r="U46" s="3" t="s">
        <v>12</v>
      </c>
      <c r="V46" s="4">
        <v>4954</v>
      </c>
      <c r="W46" s="4">
        <v>5753</v>
      </c>
      <c r="X46" s="4">
        <v>5553</v>
      </c>
      <c r="Y46" s="4">
        <v>3953</v>
      </c>
      <c r="AA46" s="21"/>
      <c r="AB46" s="20"/>
      <c r="AC46" s="13"/>
      <c r="AD46" s="13"/>
      <c r="AE46" s="13"/>
      <c r="AF46" s="13"/>
    </row>
    <row r="47" spans="13:32" ht="15.75">
      <c r="M47" s="7"/>
      <c r="N47" s="7"/>
      <c r="O47" s="19"/>
      <c r="P47" s="19"/>
      <c r="Q47" s="19"/>
      <c r="R47" s="19"/>
      <c r="T47" s="266"/>
      <c r="U47" s="3" t="s">
        <v>15</v>
      </c>
      <c r="V47" s="2"/>
      <c r="W47" s="2"/>
      <c r="X47" s="2"/>
      <c r="Y47" s="2"/>
      <c r="AA47" s="21"/>
      <c r="AB47" s="20"/>
      <c r="AC47" s="1"/>
      <c r="AD47" s="1"/>
      <c r="AE47" s="1"/>
      <c r="AF47" s="1"/>
    </row>
    <row r="48" spans="13:32" ht="15" customHeight="1">
      <c r="M48" s="21"/>
      <c r="N48" s="20"/>
      <c r="O48" s="13"/>
      <c r="P48" s="13"/>
      <c r="Q48" s="13"/>
      <c r="R48" s="13"/>
      <c r="T48" s="266"/>
      <c r="U48" s="3" t="s">
        <v>17</v>
      </c>
      <c r="V48" s="4">
        <f>V46-V47</f>
        <v>4954</v>
      </c>
      <c r="W48" s="4">
        <f t="shared" ref="W48" si="130">W46-W47</f>
        <v>5753</v>
      </c>
      <c r="X48" s="4">
        <f t="shared" ref="X48" si="131">X46-X47</f>
        <v>5553</v>
      </c>
      <c r="Y48" s="4">
        <f t="shared" ref="Y48" si="132">Y46-Y47</f>
        <v>3953</v>
      </c>
      <c r="AA48" s="21"/>
      <c r="AB48" s="20"/>
    </row>
    <row r="49" spans="13:32">
      <c r="M49" s="21"/>
      <c r="N49" s="20"/>
      <c r="O49" s="1"/>
      <c r="P49" s="1"/>
      <c r="Q49" s="1"/>
      <c r="R49" s="1"/>
      <c r="T49" s="21"/>
      <c r="U49" s="20"/>
      <c r="AA49" s="21"/>
      <c r="AB49" s="20"/>
      <c r="AC49" s="13"/>
      <c r="AD49" s="13"/>
      <c r="AE49" s="13"/>
      <c r="AF49" s="13"/>
    </row>
    <row r="50" spans="13:32" ht="15" customHeight="1">
      <c r="M50" s="21"/>
      <c r="N50" s="20"/>
      <c r="O50" s="13"/>
      <c r="P50" s="13"/>
      <c r="Q50" s="13"/>
      <c r="R50" s="13"/>
      <c r="T50" s="21"/>
      <c r="U50" s="20"/>
      <c r="V50" s="13"/>
      <c r="W50" s="13"/>
      <c r="X50" s="13"/>
      <c r="Y50" s="13"/>
      <c r="AA50" s="21"/>
      <c r="AB50" s="20"/>
      <c r="AC50" s="1"/>
      <c r="AD50" s="1"/>
      <c r="AE50" s="1"/>
      <c r="AF50" s="1"/>
    </row>
    <row r="51" spans="13:32">
      <c r="M51" s="21"/>
      <c r="N51" s="20"/>
      <c r="O51" s="1"/>
      <c r="P51" s="1"/>
      <c r="Q51" s="1"/>
      <c r="R51" s="1"/>
      <c r="T51" s="21"/>
      <c r="U51" s="20"/>
      <c r="V51" s="1"/>
      <c r="W51" s="1"/>
      <c r="X51" s="1"/>
      <c r="Y51" s="1"/>
      <c r="AA51" s="21"/>
      <c r="AB51" s="20"/>
    </row>
    <row r="52" spans="13:32" ht="15" customHeight="1">
      <c r="M52" s="21"/>
      <c r="N52" s="20"/>
      <c r="O52" s="13"/>
      <c r="P52" s="13"/>
      <c r="Q52" s="13"/>
      <c r="R52" s="13"/>
      <c r="T52" s="7"/>
      <c r="U52" s="7"/>
      <c r="V52" s="19"/>
      <c r="W52" s="19"/>
      <c r="X52" s="19"/>
      <c r="Y52" s="19"/>
      <c r="AA52" s="21"/>
      <c r="AB52" s="20"/>
      <c r="AC52" s="13"/>
      <c r="AD52" s="13"/>
      <c r="AE52" s="13"/>
      <c r="AF52" s="13"/>
    </row>
    <row r="53" spans="13:32">
      <c r="M53" s="21"/>
      <c r="N53" s="20"/>
      <c r="O53" s="1"/>
      <c r="P53" s="1"/>
      <c r="Q53" s="1"/>
      <c r="R53" s="1"/>
      <c r="T53" s="21"/>
      <c r="U53" s="20"/>
      <c r="V53" s="13"/>
      <c r="W53" s="13"/>
      <c r="X53" s="13"/>
      <c r="Y53" s="13"/>
      <c r="AA53" s="21"/>
      <c r="AB53" s="20"/>
      <c r="AC53" s="1"/>
      <c r="AD53" s="1"/>
      <c r="AE53" s="1"/>
      <c r="AF53" s="1"/>
    </row>
    <row r="54" spans="13:32" ht="15" customHeight="1">
      <c r="M54" s="21"/>
      <c r="N54" s="20"/>
      <c r="O54" s="13"/>
      <c r="P54" s="13"/>
      <c r="Q54" s="13"/>
      <c r="R54" s="13"/>
      <c r="T54" s="21"/>
      <c r="U54" s="20"/>
      <c r="V54" s="1"/>
      <c r="W54" s="1"/>
      <c r="X54" s="1"/>
      <c r="Y54" s="1"/>
      <c r="AA54" s="21"/>
      <c r="AB54" s="20"/>
    </row>
    <row r="55" spans="13:32">
      <c r="M55" s="21"/>
      <c r="N55" s="20"/>
      <c r="O55" s="1"/>
      <c r="P55" s="1"/>
      <c r="Q55" s="1"/>
      <c r="R55" s="1"/>
      <c r="T55" s="21"/>
      <c r="U55" s="20"/>
    </row>
    <row r="56" spans="13:32" ht="15" customHeight="1">
      <c r="M56" s="21"/>
      <c r="N56" s="20"/>
      <c r="O56" s="13"/>
      <c r="P56" s="13"/>
      <c r="Q56" s="13"/>
      <c r="R56" s="13"/>
      <c r="T56" s="21"/>
      <c r="U56" s="20"/>
      <c r="V56" s="13"/>
      <c r="W56" s="13"/>
      <c r="X56" s="13"/>
      <c r="Y56" s="13"/>
    </row>
    <row r="57" spans="13:32">
      <c r="M57" s="21"/>
      <c r="N57" s="20"/>
      <c r="O57" s="1"/>
      <c r="P57" s="1"/>
      <c r="Q57" s="1"/>
      <c r="R57" s="1"/>
      <c r="T57" s="21"/>
      <c r="U57" s="20"/>
      <c r="V57" s="1"/>
      <c r="W57" s="1"/>
      <c r="X57" s="1"/>
      <c r="Y57" s="1"/>
    </row>
    <row r="58" spans="13:32" ht="15" customHeight="1">
      <c r="M58" s="21"/>
      <c r="N58" s="20"/>
      <c r="O58" s="13"/>
      <c r="P58" s="13"/>
      <c r="Q58" s="13"/>
      <c r="R58" s="13"/>
      <c r="T58" s="21"/>
      <c r="U58" s="20"/>
    </row>
    <row r="59" spans="13:32">
      <c r="M59" s="21"/>
      <c r="N59" s="20"/>
      <c r="O59" s="1"/>
      <c r="P59" s="1"/>
      <c r="Q59" s="1"/>
      <c r="R59" s="1"/>
      <c r="T59" s="21"/>
      <c r="U59" s="20"/>
      <c r="V59" s="13"/>
      <c r="W59" s="13"/>
      <c r="X59" s="13"/>
      <c r="Y59" s="13"/>
    </row>
    <row r="60" spans="13:32" ht="15" customHeight="1">
      <c r="M60" s="21"/>
      <c r="N60" s="20"/>
      <c r="O60" s="13"/>
      <c r="P60" s="13"/>
      <c r="Q60" s="13"/>
      <c r="R60" s="13"/>
      <c r="T60" s="21"/>
      <c r="U60" s="20"/>
      <c r="V60" s="1"/>
      <c r="W60" s="1"/>
      <c r="X60" s="1"/>
      <c r="Y60" s="1"/>
    </row>
    <row r="61" spans="13:32">
      <c r="M61" s="21"/>
      <c r="N61" s="20"/>
      <c r="O61" s="1"/>
      <c r="P61" s="1"/>
      <c r="Q61" s="1"/>
      <c r="R61" s="1"/>
      <c r="T61" s="21"/>
      <c r="U61" s="20"/>
    </row>
    <row r="62" spans="13:32">
      <c r="T62" s="21"/>
      <c r="U62" s="20"/>
      <c r="V62" s="13"/>
      <c r="W62" s="13"/>
      <c r="X62" s="13"/>
      <c r="Y62" s="13"/>
    </row>
    <row r="63" spans="13:32">
      <c r="T63" s="21"/>
      <c r="U63" s="20"/>
      <c r="V63" s="1"/>
      <c r="W63" s="1"/>
      <c r="X63" s="1"/>
      <c r="Y63" s="1"/>
    </row>
    <row r="64" spans="13:32">
      <c r="T64" s="21"/>
      <c r="U64" s="20"/>
    </row>
    <row r="65" spans="20:32">
      <c r="T65" s="21"/>
      <c r="U65" s="20"/>
      <c r="V65" s="13"/>
      <c r="W65" s="13"/>
      <c r="X65" s="13"/>
      <c r="Y65" s="13"/>
    </row>
    <row r="66" spans="20:32">
      <c r="T66" s="21"/>
      <c r="U66" s="20"/>
      <c r="V66" s="1"/>
      <c r="W66" s="1"/>
      <c r="X66" s="1"/>
      <c r="Y66" s="1"/>
    </row>
    <row r="67" spans="20:32">
      <c r="T67" s="21"/>
      <c r="U67" s="20"/>
    </row>
    <row r="68" spans="20:32">
      <c r="T68" s="21"/>
      <c r="U68" s="20"/>
      <c r="V68" s="13"/>
      <c r="W68" s="13"/>
      <c r="X68" s="13"/>
      <c r="Y68" s="13"/>
    </row>
    <row r="69" spans="20:32">
      <c r="T69" s="21"/>
      <c r="U69" s="20"/>
      <c r="V69" s="1"/>
      <c r="W69" s="1"/>
      <c r="X69" s="1"/>
      <c r="Y69" s="1"/>
    </row>
    <row r="70" spans="20:32" ht="15.75">
      <c r="T70" s="21"/>
      <c r="U70" s="20"/>
      <c r="AA70" s="7"/>
      <c r="AB70" s="7"/>
      <c r="AC70" s="19"/>
      <c r="AD70" s="19"/>
      <c r="AE70" s="19"/>
      <c r="AF70" s="19"/>
    </row>
    <row r="71" spans="20:32">
      <c r="T71" s="21"/>
      <c r="U71" s="20"/>
      <c r="V71" s="13"/>
      <c r="W71" s="13"/>
      <c r="X71" s="13"/>
      <c r="Y71" s="13"/>
      <c r="AA71" s="21"/>
      <c r="AB71" s="20"/>
      <c r="AC71" s="13"/>
      <c r="AD71" s="13"/>
      <c r="AE71" s="13"/>
      <c r="AF71" s="13"/>
    </row>
    <row r="72" spans="20:32">
      <c r="T72" s="21"/>
      <c r="U72" s="20"/>
      <c r="V72" s="1"/>
      <c r="W72" s="1"/>
      <c r="X72" s="1"/>
      <c r="Y72" s="1"/>
      <c r="AA72" s="21"/>
      <c r="AB72" s="20"/>
      <c r="AC72" s="1"/>
      <c r="AD72" s="1"/>
      <c r="AE72" s="1"/>
      <c r="AF72" s="1"/>
    </row>
    <row r="73" spans="20:32">
      <c r="T73" s="21"/>
      <c r="U73" s="20"/>
      <c r="AA73" s="21"/>
      <c r="AB73" s="20"/>
    </row>
    <row r="74" spans="20:32">
      <c r="T74" s="21"/>
      <c r="U74" s="20"/>
      <c r="V74" s="13"/>
      <c r="W74" s="13"/>
      <c r="X74" s="13"/>
      <c r="Y74" s="13"/>
      <c r="AA74" s="21"/>
      <c r="AB74" s="20"/>
      <c r="AC74" s="13"/>
      <c r="AD74" s="13"/>
      <c r="AE74" s="13"/>
      <c r="AF74" s="13"/>
    </row>
    <row r="75" spans="20:32">
      <c r="T75" s="21"/>
      <c r="U75" s="20"/>
      <c r="V75" s="1"/>
      <c r="W75" s="1"/>
      <c r="X75" s="1"/>
      <c r="Y75" s="1"/>
      <c r="AA75" s="21"/>
      <c r="AB75" s="20"/>
      <c r="AC75" s="1"/>
      <c r="AD75" s="1"/>
      <c r="AE75" s="1"/>
      <c r="AF75" s="1"/>
    </row>
    <row r="76" spans="20:32">
      <c r="T76" s="21"/>
      <c r="U76" s="20"/>
      <c r="AA76" s="21"/>
      <c r="AB76" s="20"/>
    </row>
    <row r="77" spans="20:32">
      <c r="T77" s="21"/>
      <c r="U77" s="20"/>
      <c r="V77" s="13"/>
      <c r="W77" s="13"/>
      <c r="X77" s="13"/>
      <c r="Y77" s="13"/>
      <c r="AA77" s="21"/>
      <c r="AB77" s="20"/>
      <c r="AC77" s="13"/>
      <c r="AD77" s="13"/>
      <c r="AE77" s="13"/>
      <c r="AF77" s="13"/>
    </row>
    <row r="78" spans="20:32">
      <c r="T78" s="21"/>
      <c r="U78" s="20"/>
      <c r="V78" s="1"/>
      <c r="W78" s="1"/>
      <c r="X78" s="1"/>
      <c r="Y78" s="1"/>
      <c r="AA78" s="21"/>
      <c r="AB78" s="20"/>
      <c r="AC78" s="1"/>
      <c r="AD78" s="1"/>
      <c r="AE78" s="1"/>
      <c r="AF78" s="1"/>
    </row>
    <row r="79" spans="20:32">
      <c r="T79" s="21"/>
      <c r="U79" s="20"/>
      <c r="AA79" s="21"/>
      <c r="AB79" s="20"/>
    </row>
    <row r="80" spans="20:32">
      <c r="AA80" s="21"/>
      <c r="AB80" s="20"/>
      <c r="AC80" s="13"/>
      <c r="AD80" s="13"/>
      <c r="AE80" s="13"/>
      <c r="AF80" s="13"/>
    </row>
    <row r="81" spans="27:32">
      <c r="AA81" s="21"/>
      <c r="AB81" s="20"/>
      <c r="AC81" s="1"/>
      <c r="AD81" s="1"/>
      <c r="AE81" s="1"/>
      <c r="AF81" s="1"/>
    </row>
    <row r="82" spans="27:32">
      <c r="AA82" s="21"/>
      <c r="AB82" s="20"/>
    </row>
    <row r="83" spans="27:32">
      <c r="AA83" s="21"/>
      <c r="AB83" s="20"/>
      <c r="AC83" s="13"/>
      <c r="AD83" s="13"/>
      <c r="AE83" s="13"/>
      <c r="AF83" s="13"/>
    </row>
    <row r="84" spans="27:32">
      <c r="AA84" s="21"/>
      <c r="AB84" s="20"/>
      <c r="AC84" s="1"/>
      <c r="AD84" s="1"/>
      <c r="AE84" s="1"/>
      <c r="AF84" s="1"/>
    </row>
    <row r="85" spans="27:32">
      <c r="AA85" s="21"/>
      <c r="AB85" s="20"/>
    </row>
    <row r="86" spans="27:32">
      <c r="AA86" s="21"/>
      <c r="AB86" s="20"/>
      <c r="AC86" s="13"/>
      <c r="AD86" s="13"/>
      <c r="AE86" s="13"/>
      <c r="AF86" s="13"/>
    </row>
    <row r="87" spans="27:32">
      <c r="AA87" s="21"/>
      <c r="AB87" s="20"/>
      <c r="AC87" s="1"/>
      <c r="AD87" s="1"/>
      <c r="AE87" s="1"/>
      <c r="AF87" s="1"/>
    </row>
    <row r="88" spans="27:32">
      <c r="AA88" s="21"/>
      <c r="AB88" s="20"/>
    </row>
    <row r="89" spans="27:32">
      <c r="AA89" s="21"/>
      <c r="AB89" s="20"/>
      <c r="AC89" s="13"/>
      <c r="AD89" s="13"/>
      <c r="AE89" s="13"/>
      <c r="AF89" s="13"/>
    </row>
    <row r="90" spans="27:32">
      <c r="AA90" s="21"/>
      <c r="AB90" s="20"/>
      <c r="AC90" s="1"/>
      <c r="AD90" s="1"/>
      <c r="AE90" s="1"/>
      <c r="AF90" s="1"/>
    </row>
    <row r="91" spans="27:32">
      <c r="AA91" s="21"/>
      <c r="AB91" s="20"/>
    </row>
  </sheetData>
  <mergeCells count="53">
    <mergeCell ref="AS3:AV3"/>
    <mergeCell ref="BF2:BG2"/>
    <mergeCell ref="BI2:BJ2"/>
    <mergeCell ref="AY1:AZ1"/>
    <mergeCell ref="BA1:BB1"/>
    <mergeCell ref="BC1:BD1"/>
    <mergeCell ref="AA17:AA19"/>
    <mergeCell ref="T43:T45"/>
    <mergeCell ref="T46:T48"/>
    <mergeCell ref="AA20:AA22"/>
    <mergeCell ref="AA23:AA25"/>
    <mergeCell ref="AA26:AA28"/>
    <mergeCell ref="AA29:AA31"/>
    <mergeCell ref="T27:U27"/>
    <mergeCell ref="T28:T30"/>
    <mergeCell ref="T31:T33"/>
    <mergeCell ref="T2:Y3"/>
    <mergeCell ref="AA2:AF3"/>
    <mergeCell ref="AH4:AL4"/>
    <mergeCell ref="AA4:AB4"/>
    <mergeCell ref="T4:U4"/>
    <mergeCell ref="M42:M44"/>
    <mergeCell ref="T11:T13"/>
    <mergeCell ref="T14:T16"/>
    <mergeCell ref="T17:T19"/>
    <mergeCell ref="T20:T22"/>
    <mergeCell ref="M28:M30"/>
    <mergeCell ref="M31:M33"/>
    <mergeCell ref="M34:M36"/>
    <mergeCell ref="M37:M39"/>
    <mergeCell ref="M22:M24"/>
    <mergeCell ref="M25:M27"/>
    <mergeCell ref="T23:T25"/>
    <mergeCell ref="M41:N41"/>
    <mergeCell ref="T34:T36"/>
    <mergeCell ref="T37:T39"/>
    <mergeCell ref="T40:T42"/>
    <mergeCell ref="M19:M21"/>
    <mergeCell ref="M8:M10"/>
    <mergeCell ref="M11:M13"/>
    <mergeCell ref="M14:M16"/>
    <mergeCell ref="M18:N18"/>
    <mergeCell ref="AA14:AA16"/>
    <mergeCell ref="A2:E3"/>
    <mergeCell ref="G2:K3"/>
    <mergeCell ref="M4:N4"/>
    <mergeCell ref="M2:R3"/>
    <mergeCell ref="M5:M7"/>
    <mergeCell ref="T5:T7"/>
    <mergeCell ref="T8:T10"/>
    <mergeCell ref="AA5:AA7"/>
    <mergeCell ref="AA8:AA10"/>
    <mergeCell ref="AA11:AA13"/>
  </mergeCells>
  <phoneticPr fontId="44" type="noConversion"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6ED1E-1363-48F3-86EA-3C4FFF9914B9}">
  <sheetPr>
    <tabColor rgb="FF00B050"/>
  </sheetPr>
  <dimension ref="A1:EF44"/>
  <sheetViews>
    <sheetView showGridLines="0" zoomScaleNormal="100" workbookViewId="0">
      <pane ySplit="4" topLeftCell="A11" activePane="bottomLeft" state="frozen"/>
      <selection pane="bottomLeft" activeCell="AE18" sqref="AE18:AG18"/>
    </sheetView>
  </sheetViews>
  <sheetFormatPr defaultRowHeight="15"/>
  <cols>
    <col min="1" max="1" width="3.7109375" bestFit="1" customWidth="1"/>
    <col min="2" max="2" width="4.28515625" bestFit="1" customWidth="1"/>
    <col min="3" max="3" width="25.28515625" bestFit="1" customWidth="1"/>
    <col min="4" max="34" width="5.7109375" style="15" customWidth="1"/>
    <col min="36" max="36" width="9.140625" style="311"/>
    <col min="37" max="37" width="4" customWidth="1"/>
    <col min="38" max="38" width="26.85546875" bestFit="1" customWidth="1"/>
    <col min="39" max="68" width="6.28515625" customWidth="1"/>
    <col min="69" max="69" width="7" customWidth="1"/>
    <col min="72" max="72" width="4.140625" customWidth="1"/>
    <col min="73" max="73" width="25.28515625" bestFit="1" customWidth="1"/>
    <col min="74" max="103" width="6.85546875" customWidth="1"/>
  </cols>
  <sheetData>
    <row r="1" spans="1:136" ht="15" customHeight="1">
      <c r="A1" s="312" t="s">
        <v>29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  <c r="W1" s="313"/>
      <c r="X1" s="313"/>
      <c r="Y1" s="313"/>
      <c r="Z1" s="313"/>
      <c r="AA1" s="313"/>
      <c r="AB1" s="313"/>
      <c r="AC1" s="313"/>
      <c r="AD1" s="313"/>
      <c r="AE1" s="313"/>
      <c r="AF1" s="313"/>
      <c r="AG1" s="313"/>
      <c r="AH1" s="313"/>
      <c r="AI1" s="314"/>
      <c r="AJ1" s="355"/>
      <c r="AK1" s="312" t="s">
        <v>381</v>
      </c>
      <c r="AL1" s="313"/>
      <c r="AM1" s="313"/>
      <c r="AN1" s="313"/>
      <c r="AO1" s="313"/>
      <c r="AP1" s="313"/>
      <c r="AQ1" s="313"/>
      <c r="AR1" s="313"/>
      <c r="AS1" s="313"/>
      <c r="AT1" s="313"/>
      <c r="AU1" s="313"/>
      <c r="AV1" s="313"/>
      <c r="AW1" s="313"/>
      <c r="AX1" s="313"/>
      <c r="AY1" s="313"/>
      <c r="AZ1" s="313"/>
      <c r="BA1" s="313"/>
      <c r="BB1" s="313"/>
      <c r="BC1" s="313"/>
      <c r="BD1" s="313"/>
      <c r="BE1" s="313"/>
      <c r="BF1" s="313"/>
      <c r="BG1" s="313"/>
      <c r="BH1" s="313"/>
      <c r="BI1" s="313"/>
      <c r="BJ1" s="313"/>
      <c r="BK1" s="313"/>
      <c r="BL1" s="313"/>
      <c r="BM1" s="313"/>
      <c r="BN1" s="313"/>
      <c r="BO1" s="313"/>
      <c r="BP1" s="313"/>
      <c r="BQ1" s="313"/>
      <c r="BR1" s="314"/>
      <c r="BS1" s="353"/>
      <c r="BT1" s="312" t="s">
        <v>106</v>
      </c>
      <c r="BU1" s="313"/>
      <c r="BV1" s="313"/>
      <c r="BW1" s="313"/>
      <c r="BX1" s="313"/>
      <c r="BY1" s="313"/>
      <c r="BZ1" s="313"/>
      <c r="CA1" s="313"/>
      <c r="CB1" s="313"/>
      <c r="CC1" s="313"/>
      <c r="CD1" s="313"/>
      <c r="CE1" s="313"/>
      <c r="CF1" s="313"/>
      <c r="CG1" s="313"/>
      <c r="CH1" s="313"/>
      <c r="CI1" s="313"/>
      <c r="CJ1" s="313"/>
      <c r="CK1" s="313"/>
      <c r="CL1" s="313"/>
      <c r="CM1" s="313"/>
      <c r="CN1" s="313"/>
      <c r="CO1" s="313"/>
      <c r="CP1" s="313"/>
      <c r="CQ1" s="313"/>
      <c r="CR1" s="313"/>
      <c r="CS1" s="313"/>
      <c r="CT1" s="313"/>
      <c r="CU1" s="313"/>
      <c r="CV1" s="313"/>
      <c r="CW1" s="313"/>
      <c r="CX1" s="313"/>
      <c r="CY1" s="313"/>
      <c r="CZ1" s="313"/>
      <c r="DA1" s="314"/>
      <c r="DB1" s="354"/>
      <c r="DC1" s="354"/>
      <c r="DD1" s="354"/>
      <c r="DE1" s="354"/>
      <c r="DF1" s="354"/>
      <c r="DG1" s="354"/>
      <c r="DH1" s="354"/>
      <c r="DI1" s="354"/>
      <c r="DJ1" s="354"/>
      <c r="DK1" s="354"/>
      <c r="DL1" s="354"/>
      <c r="DM1" s="354"/>
      <c r="DN1" s="354"/>
      <c r="DO1" s="354"/>
      <c r="DP1" s="354"/>
      <c r="DQ1" s="354"/>
      <c r="DR1" s="354"/>
      <c r="DS1" s="354"/>
      <c r="DT1" s="354"/>
      <c r="DU1" s="354"/>
      <c r="DV1" s="354"/>
      <c r="DW1" s="354"/>
      <c r="DX1" s="354"/>
      <c r="DY1" s="354"/>
      <c r="DZ1" s="354"/>
      <c r="EA1" s="354"/>
      <c r="EB1" s="354"/>
      <c r="EC1" s="354"/>
      <c r="ED1" s="354"/>
      <c r="EE1" s="354"/>
      <c r="EF1" s="354"/>
    </row>
    <row r="2" spans="1:136" ht="15" customHeight="1" thickBot="1">
      <c r="A2" s="315"/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289"/>
      <c r="U2" s="289"/>
      <c r="V2" s="289"/>
      <c r="W2" s="289"/>
      <c r="X2" s="289"/>
      <c r="Y2" s="289"/>
      <c r="Z2" s="289"/>
      <c r="AA2" s="289"/>
      <c r="AB2" s="289"/>
      <c r="AC2" s="289"/>
      <c r="AD2" s="289"/>
      <c r="AE2" s="289"/>
      <c r="AF2" s="289"/>
      <c r="AG2" s="289"/>
      <c r="AH2" s="289"/>
      <c r="AI2" s="290"/>
      <c r="AJ2" s="356"/>
      <c r="AK2" s="315"/>
      <c r="AL2" s="289"/>
      <c r="AM2" s="289"/>
      <c r="AN2" s="289"/>
      <c r="AO2" s="289"/>
      <c r="AP2" s="289"/>
      <c r="AQ2" s="289"/>
      <c r="AR2" s="289"/>
      <c r="AS2" s="289"/>
      <c r="AT2" s="289"/>
      <c r="AU2" s="289"/>
      <c r="AV2" s="289"/>
      <c r="AW2" s="289"/>
      <c r="AX2" s="289"/>
      <c r="AY2" s="289"/>
      <c r="AZ2" s="289"/>
      <c r="BA2" s="289"/>
      <c r="BB2" s="289"/>
      <c r="BC2" s="289"/>
      <c r="BD2" s="289"/>
      <c r="BE2" s="289"/>
      <c r="BF2" s="289"/>
      <c r="BG2" s="289"/>
      <c r="BH2" s="289"/>
      <c r="BI2" s="289"/>
      <c r="BJ2" s="289"/>
      <c r="BK2" s="289"/>
      <c r="BL2" s="289"/>
      <c r="BM2" s="289"/>
      <c r="BN2" s="289"/>
      <c r="BO2" s="289"/>
      <c r="BP2" s="289"/>
      <c r="BQ2" s="289"/>
      <c r="BR2" s="290"/>
      <c r="BS2" s="353"/>
      <c r="BT2" s="315"/>
      <c r="BU2" s="289"/>
      <c r="BV2" s="289"/>
      <c r="BW2" s="289"/>
      <c r="BX2" s="289"/>
      <c r="BY2" s="289"/>
      <c r="BZ2" s="289"/>
      <c r="CA2" s="289"/>
      <c r="CB2" s="289"/>
      <c r="CC2" s="289"/>
      <c r="CD2" s="289"/>
      <c r="CE2" s="289"/>
      <c r="CF2" s="289"/>
      <c r="CG2" s="289"/>
      <c r="CH2" s="289"/>
      <c r="CI2" s="289"/>
      <c r="CJ2" s="289"/>
      <c r="CK2" s="289"/>
      <c r="CL2" s="289"/>
      <c r="CM2" s="289"/>
      <c r="CN2" s="289"/>
      <c r="CO2" s="289"/>
      <c r="CP2" s="289"/>
      <c r="CQ2" s="289"/>
      <c r="CR2" s="289"/>
      <c r="CS2" s="289"/>
      <c r="CT2" s="289"/>
      <c r="CU2" s="289"/>
      <c r="CV2" s="289"/>
      <c r="CW2" s="289"/>
      <c r="CX2" s="289"/>
      <c r="CY2" s="289"/>
      <c r="CZ2" s="289"/>
      <c r="DA2" s="290"/>
      <c r="DB2" s="354"/>
      <c r="DC2" s="354"/>
      <c r="DD2" s="354"/>
      <c r="DE2" s="354"/>
      <c r="DF2" s="354"/>
      <c r="DG2" s="354"/>
      <c r="DH2" s="354"/>
      <c r="DI2" s="354"/>
      <c r="DJ2" s="354"/>
      <c r="DK2" s="354"/>
      <c r="DL2" s="354"/>
      <c r="DM2" s="354"/>
      <c r="DN2" s="354"/>
      <c r="DO2" s="354"/>
      <c r="DP2" s="354"/>
      <c r="DQ2" s="354"/>
      <c r="DR2" s="354"/>
      <c r="DS2" s="354"/>
      <c r="DT2" s="354"/>
      <c r="DU2" s="354"/>
      <c r="DV2" s="354"/>
      <c r="DW2" s="354"/>
      <c r="DX2" s="354"/>
      <c r="DY2" s="354"/>
      <c r="DZ2" s="354"/>
      <c r="EA2" s="354"/>
      <c r="EB2" s="354"/>
      <c r="EC2" s="354"/>
      <c r="ED2" s="354"/>
      <c r="EE2" s="354"/>
      <c r="EF2" s="354"/>
    </row>
    <row r="3" spans="1:136" ht="23.25" customHeight="1">
      <c r="A3" s="317"/>
      <c r="B3" s="41"/>
      <c r="C3" s="42" t="s">
        <v>30</v>
      </c>
      <c r="D3" s="43" t="s">
        <v>31</v>
      </c>
      <c r="E3" s="43" t="s">
        <v>32</v>
      </c>
      <c r="F3" s="43" t="s">
        <v>33</v>
      </c>
      <c r="G3" s="43" t="s">
        <v>34</v>
      </c>
      <c r="H3" s="44" t="s">
        <v>35</v>
      </c>
      <c r="I3" s="45" t="s">
        <v>36</v>
      </c>
      <c r="J3" s="43" t="s">
        <v>37</v>
      </c>
      <c r="K3" s="43" t="s">
        <v>31</v>
      </c>
      <c r="L3" s="43" t="s">
        <v>32</v>
      </c>
      <c r="M3" s="43" t="s">
        <v>33</v>
      </c>
      <c r="N3" s="43" t="s">
        <v>34</v>
      </c>
      <c r="O3" s="44" t="s">
        <v>35</v>
      </c>
      <c r="P3" s="45" t="s">
        <v>36</v>
      </c>
      <c r="Q3" s="43" t="s">
        <v>37</v>
      </c>
      <c r="R3" s="43" t="s">
        <v>31</v>
      </c>
      <c r="S3" s="43" t="s">
        <v>32</v>
      </c>
      <c r="T3" s="43" t="s">
        <v>33</v>
      </c>
      <c r="U3" s="43" t="s">
        <v>34</v>
      </c>
      <c r="V3" s="44" t="s">
        <v>35</v>
      </c>
      <c r="W3" s="45" t="s">
        <v>36</v>
      </c>
      <c r="X3" s="43" t="s">
        <v>37</v>
      </c>
      <c r="Y3" s="43" t="s">
        <v>31</v>
      </c>
      <c r="Z3" s="43" t="s">
        <v>32</v>
      </c>
      <c r="AA3" s="43" t="s">
        <v>33</v>
      </c>
      <c r="AB3" s="43" t="s">
        <v>34</v>
      </c>
      <c r="AC3" s="44" t="s">
        <v>35</v>
      </c>
      <c r="AD3" s="45" t="s">
        <v>36</v>
      </c>
      <c r="AE3" s="43" t="s">
        <v>37</v>
      </c>
      <c r="AF3" s="43" t="s">
        <v>31</v>
      </c>
      <c r="AG3" s="43" t="s">
        <v>38</v>
      </c>
      <c r="AH3" s="46"/>
      <c r="AI3" s="291" t="s">
        <v>39</v>
      </c>
      <c r="AJ3" s="356"/>
      <c r="AK3" s="373"/>
      <c r="AL3" s="42" t="s">
        <v>30</v>
      </c>
      <c r="AM3" s="43" t="s">
        <v>33</v>
      </c>
      <c r="AN3" s="43" t="s">
        <v>34</v>
      </c>
      <c r="AO3" s="358" t="s">
        <v>35</v>
      </c>
      <c r="AP3" s="45" t="s">
        <v>36</v>
      </c>
      <c r="AQ3" s="43" t="s">
        <v>37</v>
      </c>
      <c r="AR3" s="43" t="s">
        <v>31</v>
      </c>
      <c r="AS3" s="43" t="s">
        <v>38</v>
      </c>
      <c r="AT3" s="43" t="s">
        <v>33</v>
      </c>
      <c r="AU3" s="43" t="s">
        <v>34</v>
      </c>
      <c r="AV3" s="358" t="s">
        <v>35</v>
      </c>
      <c r="AW3" s="45" t="s">
        <v>36</v>
      </c>
      <c r="AX3" s="43" t="s">
        <v>37</v>
      </c>
      <c r="AY3" s="43" t="s">
        <v>31</v>
      </c>
      <c r="AZ3" s="43" t="s">
        <v>38</v>
      </c>
      <c r="BA3" s="43" t="s">
        <v>33</v>
      </c>
      <c r="BB3" s="43" t="s">
        <v>34</v>
      </c>
      <c r="BC3" s="358" t="s">
        <v>35</v>
      </c>
      <c r="BD3" s="45" t="s">
        <v>36</v>
      </c>
      <c r="BE3" s="43" t="s">
        <v>37</v>
      </c>
      <c r="BF3" s="43" t="s">
        <v>31</v>
      </c>
      <c r="BG3" s="43" t="s">
        <v>38</v>
      </c>
      <c r="BH3" s="43" t="s">
        <v>33</v>
      </c>
      <c r="BI3" s="43" t="s">
        <v>34</v>
      </c>
      <c r="BJ3" s="358" t="s">
        <v>35</v>
      </c>
      <c r="BK3" s="45" t="s">
        <v>36</v>
      </c>
      <c r="BL3" s="43" t="s">
        <v>37</v>
      </c>
      <c r="BM3" s="43" t="s">
        <v>31</v>
      </c>
      <c r="BN3" s="43" t="s">
        <v>38</v>
      </c>
      <c r="BO3" s="43" t="s">
        <v>33</v>
      </c>
      <c r="BP3" s="43" t="s">
        <v>34</v>
      </c>
      <c r="BQ3" s="46" t="s">
        <v>35</v>
      </c>
      <c r="BR3" s="291" t="s">
        <v>39</v>
      </c>
      <c r="BS3" s="371"/>
      <c r="BT3" s="373"/>
      <c r="BU3" s="42" t="s">
        <v>30</v>
      </c>
      <c r="BV3" s="45" t="s">
        <v>36</v>
      </c>
      <c r="BW3" s="43" t="s">
        <v>37</v>
      </c>
      <c r="BX3" s="43" t="s">
        <v>31</v>
      </c>
      <c r="BY3" s="43" t="s">
        <v>38</v>
      </c>
      <c r="BZ3" s="43" t="s">
        <v>33</v>
      </c>
      <c r="CA3" s="43" t="s">
        <v>34</v>
      </c>
      <c r="CB3" s="358" t="s">
        <v>35</v>
      </c>
      <c r="CC3" s="45" t="s">
        <v>36</v>
      </c>
      <c r="CD3" s="43" t="s">
        <v>37</v>
      </c>
      <c r="CE3" s="43" t="s">
        <v>31</v>
      </c>
      <c r="CF3" s="43" t="s">
        <v>38</v>
      </c>
      <c r="CG3" s="43" t="s">
        <v>33</v>
      </c>
      <c r="CH3" s="43" t="s">
        <v>34</v>
      </c>
      <c r="CI3" s="358" t="s">
        <v>35</v>
      </c>
      <c r="CJ3" s="45" t="s">
        <v>36</v>
      </c>
      <c r="CK3" s="43" t="s">
        <v>37</v>
      </c>
      <c r="CL3" s="43" t="s">
        <v>31</v>
      </c>
      <c r="CM3" s="43" t="s">
        <v>38</v>
      </c>
      <c r="CN3" s="43" t="s">
        <v>33</v>
      </c>
      <c r="CO3" s="43" t="s">
        <v>34</v>
      </c>
      <c r="CP3" s="358" t="s">
        <v>35</v>
      </c>
      <c r="CQ3" s="45" t="s">
        <v>36</v>
      </c>
      <c r="CR3" s="43" t="s">
        <v>37</v>
      </c>
      <c r="CS3" s="43" t="s">
        <v>31</v>
      </c>
      <c r="CT3" s="43" t="s">
        <v>38</v>
      </c>
      <c r="CU3" s="43" t="s">
        <v>33</v>
      </c>
      <c r="CV3" s="43" t="s">
        <v>34</v>
      </c>
      <c r="CW3" s="358" t="s">
        <v>35</v>
      </c>
      <c r="CX3" s="45" t="s">
        <v>36</v>
      </c>
      <c r="CY3" s="43" t="s">
        <v>37</v>
      </c>
      <c r="CZ3" s="46"/>
      <c r="DA3" s="291" t="s">
        <v>39</v>
      </c>
      <c r="DB3" s="354"/>
      <c r="DC3" s="354"/>
      <c r="DD3" s="354"/>
      <c r="DE3" s="354"/>
      <c r="DF3" s="354"/>
      <c r="DG3" s="354"/>
      <c r="DH3" s="354"/>
      <c r="DI3" s="354"/>
      <c r="DJ3" s="354"/>
      <c r="DK3" s="354"/>
      <c r="DL3" s="354"/>
      <c r="DM3" s="354"/>
      <c r="DN3" s="354"/>
      <c r="DO3" s="354"/>
      <c r="DP3" s="354"/>
      <c r="DQ3" s="354"/>
      <c r="DR3" s="354"/>
      <c r="DS3" s="354"/>
      <c r="DT3" s="354"/>
      <c r="DU3" s="354"/>
      <c r="DV3" s="354"/>
      <c r="DW3" s="354"/>
      <c r="DX3" s="354"/>
      <c r="DY3" s="354"/>
      <c r="DZ3" s="354"/>
      <c r="EA3" s="354"/>
      <c r="EB3" s="354"/>
      <c r="EC3" s="354"/>
      <c r="ED3" s="354"/>
      <c r="EE3" s="354"/>
      <c r="EF3" s="354"/>
    </row>
    <row r="4" spans="1:136" ht="15" customHeight="1" thickBot="1">
      <c r="A4" s="375"/>
      <c r="B4" s="376"/>
      <c r="C4" s="377" t="s">
        <v>40</v>
      </c>
      <c r="D4" s="378">
        <v>1</v>
      </c>
      <c r="E4" s="378">
        <v>2</v>
      </c>
      <c r="F4" s="378">
        <v>3</v>
      </c>
      <c r="G4" s="378">
        <v>4</v>
      </c>
      <c r="H4" s="378">
        <v>5</v>
      </c>
      <c r="I4" s="378">
        <v>6</v>
      </c>
      <c r="J4" s="378">
        <v>7</v>
      </c>
      <c r="K4" s="378">
        <v>8</v>
      </c>
      <c r="L4" s="378">
        <v>9</v>
      </c>
      <c r="M4" s="378">
        <v>10</v>
      </c>
      <c r="N4" s="378">
        <v>11</v>
      </c>
      <c r="O4" s="378">
        <v>12</v>
      </c>
      <c r="P4" s="378">
        <v>13</v>
      </c>
      <c r="Q4" s="378">
        <v>14</v>
      </c>
      <c r="R4" s="378">
        <v>15</v>
      </c>
      <c r="S4" s="378">
        <v>16</v>
      </c>
      <c r="T4" s="378">
        <v>17</v>
      </c>
      <c r="U4" s="384">
        <v>18</v>
      </c>
      <c r="V4" s="384">
        <v>19</v>
      </c>
      <c r="W4" s="378">
        <v>20</v>
      </c>
      <c r="X4" s="378">
        <v>21</v>
      </c>
      <c r="Y4" s="378">
        <v>22</v>
      </c>
      <c r="Z4" s="378">
        <v>23</v>
      </c>
      <c r="AA4" s="378">
        <v>24</v>
      </c>
      <c r="AB4" s="378">
        <v>25</v>
      </c>
      <c r="AC4" s="378">
        <v>26</v>
      </c>
      <c r="AD4" s="378">
        <v>27</v>
      </c>
      <c r="AE4" s="378">
        <v>28</v>
      </c>
      <c r="AF4" s="378">
        <v>29</v>
      </c>
      <c r="AG4" s="378">
        <v>30</v>
      </c>
      <c r="AH4" s="379"/>
      <c r="AI4" s="374"/>
      <c r="AJ4" s="357"/>
      <c r="AK4" s="380"/>
      <c r="AL4" s="377" t="s">
        <v>40</v>
      </c>
      <c r="AM4" s="384">
        <v>1</v>
      </c>
      <c r="AN4" s="378">
        <v>2</v>
      </c>
      <c r="AO4" s="378">
        <v>3</v>
      </c>
      <c r="AP4" s="378">
        <v>4</v>
      </c>
      <c r="AQ4" s="378">
        <v>5</v>
      </c>
      <c r="AR4" s="378">
        <v>6</v>
      </c>
      <c r="AS4" s="378">
        <v>7</v>
      </c>
      <c r="AT4" s="378">
        <v>8</v>
      </c>
      <c r="AU4" s="378">
        <v>9</v>
      </c>
      <c r="AV4" s="378">
        <v>10</v>
      </c>
      <c r="AW4" s="378">
        <v>11</v>
      </c>
      <c r="AX4" s="378">
        <v>12</v>
      </c>
      <c r="AY4" s="378">
        <v>13</v>
      </c>
      <c r="AZ4" s="378">
        <v>14</v>
      </c>
      <c r="BA4" s="378">
        <v>15</v>
      </c>
      <c r="BB4" s="378">
        <v>16</v>
      </c>
      <c r="BC4" s="378">
        <v>17</v>
      </c>
      <c r="BD4" s="378">
        <v>18</v>
      </c>
      <c r="BE4" s="378">
        <v>19</v>
      </c>
      <c r="BF4" s="378">
        <v>20</v>
      </c>
      <c r="BG4" s="378">
        <v>21</v>
      </c>
      <c r="BH4" s="378">
        <v>22</v>
      </c>
      <c r="BI4" s="378">
        <v>23</v>
      </c>
      <c r="BJ4" s="378">
        <v>24</v>
      </c>
      <c r="BK4" s="378">
        <v>25</v>
      </c>
      <c r="BL4" s="378">
        <v>26</v>
      </c>
      <c r="BM4" s="378">
        <v>27</v>
      </c>
      <c r="BN4" s="378">
        <v>28</v>
      </c>
      <c r="BO4" s="378">
        <v>29</v>
      </c>
      <c r="BP4" s="378">
        <v>30</v>
      </c>
      <c r="BQ4" s="381">
        <v>31</v>
      </c>
      <c r="BR4" s="374"/>
      <c r="BS4" s="371"/>
      <c r="BT4" s="380"/>
      <c r="BU4" s="377" t="s">
        <v>40</v>
      </c>
      <c r="BV4" s="378">
        <v>1</v>
      </c>
      <c r="BW4" s="378">
        <v>2</v>
      </c>
      <c r="BX4" s="378">
        <v>3</v>
      </c>
      <c r="BY4" s="378">
        <v>4</v>
      </c>
      <c r="BZ4" s="378">
        <v>5</v>
      </c>
      <c r="CA4" s="378">
        <v>6</v>
      </c>
      <c r="CB4" s="378">
        <v>7</v>
      </c>
      <c r="CC4" s="378">
        <v>8</v>
      </c>
      <c r="CD4" s="378">
        <v>9</v>
      </c>
      <c r="CE4" s="378">
        <v>10</v>
      </c>
      <c r="CF4" s="378">
        <v>11</v>
      </c>
      <c r="CG4" s="378">
        <v>12</v>
      </c>
      <c r="CH4" s="378">
        <v>13</v>
      </c>
      <c r="CI4" s="378">
        <v>14</v>
      </c>
      <c r="CJ4" s="378">
        <v>15</v>
      </c>
      <c r="CK4" s="378">
        <v>16</v>
      </c>
      <c r="CL4" s="378">
        <v>17</v>
      </c>
      <c r="CM4" s="378">
        <v>18</v>
      </c>
      <c r="CN4" s="378">
        <v>19</v>
      </c>
      <c r="CO4" s="378">
        <v>20</v>
      </c>
      <c r="CP4" s="384">
        <v>21</v>
      </c>
      <c r="CQ4" s="384">
        <v>22</v>
      </c>
      <c r="CR4" s="384">
        <v>23</v>
      </c>
      <c r="CS4" s="384">
        <v>24</v>
      </c>
      <c r="CT4" s="384">
        <v>25</v>
      </c>
      <c r="CU4" s="384">
        <v>26</v>
      </c>
      <c r="CV4" s="384">
        <v>27</v>
      </c>
      <c r="CW4" s="384">
        <v>28</v>
      </c>
      <c r="CX4" s="384">
        <v>29</v>
      </c>
      <c r="CY4" s="384">
        <v>30</v>
      </c>
      <c r="CZ4" s="379"/>
      <c r="DA4" s="374"/>
      <c r="DB4" s="354"/>
      <c r="DC4" s="354"/>
      <c r="DD4" s="354"/>
      <c r="DE4" s="354"/>
      <c r="DF4" s="354"/>
      <c r="DG4" s="354"/>
      <c r="DH4" s="354"/>
      <c r="DI4" s="354"/>
      <c r="DJ4" s="354"/>
      <c r="DK4" s="354"/>
      <c r="DL4" s="354"/>
      <c r="DM4" s="354"/>
      <c r="DN4" s="354"/>
      <c r="DO4" s="354"/>
      <c r="DP4" s="354"/>
      <c r="DQ4" s="354"/>
      <c r="DR4" s="354"/>
      <c r="DS4" s="354"/>
      <c r="DT4" s="354"/>
      <c r="DU4" s="354"/>
      <c r="DV4" s="354"/>
      <c r="DW4" s="354"/>
      <c r="DX4" s="354"/>
      <c r="DY4" s="354"/>
      <c r="DZ4" s="354"/>
      <c r="EA4" s="354"/>
      <c r="EB4" s="354"/>
      <c r="EC4" s="354"/>
      <c r="ED4" s="354"/>
      <c r="EE4" s="354"/>
      <c r="EF4" s="354"/>
    </row>
    <row r="5" spans="1:136" ht="15" customHeight="1" thickTop="1">
      <c r="A5" s="285" t="s">
        <v>380</v>
      </c>
      <c r="B5" s="282" t="s">
        <v>42</v>
      </c>
      <c r="C5" s="73" t="s">
        <v>88</v>
      </c>
      <c r="D5" s="88">
        <f>ROUNDUP((PLANEJAMENTO!$AY$4/PLANEJAMENTO!$BG$3)*PLANEJAMENTO!$BJ$3,0)</f>
        <v>91</v>
      </c>
      <c r="E5" s="88">
        <f>ROUNDUP((PLANEJAMENTO!$AY$4/PLANEJAMENTO!$BG$3)*PLANEJAMENTO!$BJ$3,0)</f>
        <v>91</v>
      </c>
      <c r="F5" s="88">
        <f>ROUNDUP((PLANEJAMENTO!$AY$4/PLANEJAMENTO!$BG$3)*PLANEJAMENTO!$BJ$3,0)</f>
        <v>91</v>
      </c>
      <c r="G5" s="88">
        <f>ROUNDUP((PLANEJAMENTO!$AY$4/PLANEJAMENTO!$BG$3)*PLANEJAMENTO!$BJ$3,0)</f>
        <v>91</v>
      </c>
      <c r="H5" s="88">
        <f>ROUNDUP((PLANEJAMENTO!$AY$4/PLANEJAMENTO!$BG$3)*PLANEJAMENTO!$BJ$3,0)</f>
        <v>91</v>
      </c>
      <c r="I5" s="43"/>
      <c r="J5" s="88">
        <f>ROUNDUP((PLANEJAMENTO!$AY$4/PLANEJAMENTO!$BG$3)*PLANEJAMENTO!$BJ$3,0)</f>
        <v>91</v>
      </c>
      <c r="K5" s="88">
        <f>ROUNDUP((PLANEJAMENTO!$AY$4/PLANEJAMENTO!$BG$3)*PLANEJAMENTO!$BJ$3,0)</f>
        <v>91</v>
      </c>
      <c r="L5" s="88">
        <f>ROUNDUP((PLANEJAMENTO!$AY$4/PLANEJAMENTO!$BG$3)*PLANEJAMENTO!$BJ$3,0)</f>
        <v>91</v>
      </c>
      <c r="M5" s="88">
        <f>ROUNDUP((PLANEJAMENTO!$AY$4/PLANEJAMENTO!$BG$3)*PLANEJAMENTO!$BJ$3,0)</f>
        <v>91</v>
      </c>
      <c r="N5" s="88">
        <f>ROUNDUP((PLANEJAMENTO!$AY$4/PLANEJAMENTO!$BG$3)*PLANEJAMENTO!$BJ$3,0)</f>
        <v>91</v>
      </c>
      <c r="O5" s="88">
        <f>ROUNDUP((PLANEJAMENTO!$AY$4/PLANEJAMENTO!$BG$3)*PLANEJAMENTO!$BJ$3,0)</f>
        <v>91</v>
      </c>
      <c r="P5" s="43"/>
      <c r="Q5" s="88">
        <f>ROUNDUP((PLANEJAMENTO!$AY$4/PLANEJAMENTO!$BG$3)*PLANEJAMENTO!$BJ$3,0)</f>
        <v>91</v>
      </c>
      <c r="R5" s="88">
        <f>ROUNDUP((PLANEJAMENTO!$AY$4/PLANEJAMENTO!$BG$3)*PLANEJAMENTO!$BJ$3,0)</f>
        <v>91</v>
      </c>
      <c r="S5" s="88">
        <f>ROUNDUP((PLANEJAMENTO!$AY$4/PLANEJAMENTO!$BG$3)*PLANEJAMENTO!$BJ$3,0)</f>
        <v>91</v>
      </c>
      <c r="T5" s="88">
        <f>ROUNDUP((PLANEJAMENTO!$AY$4/PLANEJAMENTO!$BG$3)*PLANEJAMENTO!$BJ$3,0)</f>
        <v>91</v>
      </c>
      <c r="U5" s="45"/>
      <c r="V5" s="45"/>
      <c r="W5" s="43"/>
      <c r="X5" s="88">
        <f>ROUNDUP((PLANEJAMENTO!$AY$4/PLANEJAMENTO!$BG$3)*PLANEJAMENTO!$BJ$3,0)</f>
        <v>91</v>
      </c>
      <c r="Y5" s="88">
        <f>ROUNDUP((PLANEJAMENTO!$AY$4/PLANEJAMENTO!$BG$3)*PLANEJAMENTO!$BJ$3,0)</f>
        <v>91</v>
      </c>
      <c r="Z5" s="88">
        <f>ROUNDUP((PLANEJAMENTO!$AY$4/PLANEJAMENTO!$BG$3)*PLANEJAMENTO!$BJ$3,0)</f>
        <v>91</v>
      </c>
      <c r="AA5" s="88">
        <f>ROUNDUP((PLANEJAMENTO!$AY$4/PLANEJAMENTO!$BG$3)*PLANEJAMENTO!$BJ$3,0)</f>
        <v>91</v>
      </c>
      <c r="AB5" s="88">
        <f>ROUNDUP((PLANEJAMENTO!$AY$4/PLANEJAMENTO!$BG$3)*PLANEJAMENTO!$BJ$3,0)</f>
        <v>91</v>
      </c>
      <c r="AC5" s="88">
        <f>ROUNDUP((PLANEJAMENTO!$AY$4/PLANEJAMENTO!$BG$3)*PLANEJAMENTO!$BJ$3,0)</f>
        <v>91</v>
      </c>
      <c r="AD5" s="43"/>
      <c r="AE5" s="88">
        <f>ROUNDUP((PLANEJAMENTO!$AY$4/PLANEJAMENTO!$BG$3)*PLANEJAMENTO!$BJ$3,0)</f>
        <v>91</v>
      </c>
      <c r="AF5" s="88">
        <f>ROUNDUP((PLANEJAMENTO!$AY$4/PLANEJAMENTO!$BG$3)*PLANEJAMENTO!$BJ$3,0)</f>
        <v>91</v>
      </c>
      <c r="AG5" s="88">
        <f>ROUNDUP((PLANEJAMENTO!$AY$4/PLANEJAMENTO!$BG$3)*PLANEJAMENTO!$BJ$3,0)</f>
        <v>91</v>
      </c>
      <c r="AH5" s="46"/>
      <c r="AI5" s="344">
        <f>ROUNDUP(SUM(D5:AG5),0)</f>
        <v>2184</v>
      </c>
      <c r="AK5" s="282" t="s">
        <v>42</v>
      </c>
      <c r="AL5" s="73" t="s">
        <v>88</v>
      </c>
      <c r="AM5" s="45"/>
      <c r="AN5" s="88">
        <f>ROUNDUP((PLANEJAMENTO!$BA$4/PLANEJAMENTO!$BG$4)*PLANEJAMENTO!$BJ$3,0)</f>
        <v>81</v>
      </c>
      <c r="AO5" s="88">
        <f>ROUNDUP((PLANEJAMENTO!$BA$4/PLANEJAMENTO!$BG$4)*PLANEJAMENTO!$BJ$3,0)</f>
        <v>81</v>
      </c>
      <c r="AP5" s="43"/>
      <c r="AQ5" s="88">
        <f>ROUNDUP((PLANEJAMENTO!$BA$4/PLANEJAMENTO!$BG$4)*PLANEJAMENTO!$BJ$3,0)</f>
        <v>81</v>
      </c>
      <c r="AR5" s="88">
        <f>ROUNDUP((PLANEJAMENTO!$BA$4/PLANEJAMENTO!$BG$4)*PLANEJAMENTO!$BJ$3,0)</f>
        <v>81</v>
      </c>
      <c r="AS5" s="88">
        <f>ROUNDUP((PLANEJAMENTO!$BA$4/PLANEJAMENTO!$BG$4)*PLANEJAMENTO!$BJ$3,0)</f>
        <v>81</v>
      </c>
      <c r="AT5" s="88">
        <f>ROUNDUP((PLANEJAMENTO!$BA$4/PLANEJAMENTO!$BG$4)*PLANEJAMENTO!$BJ$3,0)</f>
        <v>81</v>
      </c>
      <c r="AU5" s="88">
        <f>ROUNDUP((PLANEJAMENTO!$BA$4/PLANEJAMENTO!$BG$4)*PLANEJAMENTO!$BJ$3,0)</f>
        <v>81</v>
      </c>
      <c r="AV5" s="88">
        <f>ROUNDUP((PLANEJAMENTO!$BA$4/PLANEJAMENTO!$BG$4)*PLANEJAMENTO!$BJ$3,0)</f>
        <v>81</v>
      </c>
      <c r="AW5" s="43"/>
      <c r="AX5" s="88">
        <f>ROUNDUP((PLANEJAMENTO!$BA$4/PLANEJAMENTO!$BG$4)*PLANEJAMENTO!$BJ$3,0)</f>
        <v>81</v>
      </c>
      <c r="AY5" s="88">
        <f>ROUNDUP((PLANEJAMENTO!$BA$4/PLANEJAMENTO!$BG$4)*PLANEJAMENTO!$BJ$3,0)</f>
        <v>81</v>
      </c>
      <c r="AZ5" s="88">
        <f>ROUNDUP((PLANEJAMENTO!$BA$4/PLANEJAMENTO!$BG$4)*PLANEJAMENTO!$BJ$3,0)</f>
        <v>81</v>
      </c>
      <c r="BA5" s="88">
        <f>ROUNDUP((PLANEJAMENTO!$BA$4/PLANEJAMENTO!$BG$4)*PLANEJAMENTO!$BJ$3,0)</f>
        <v>81</v>
      </c>
      <c r="BB5" s="88">
        <f>ROUNDUP((PLANEJAMENTO!$BA$4/PLANEJAMENTO!$BG$4)*PLANEJAMENTO!$BJ$3,0)</f>
        <v>81</v>
      </c>
      <c r="BC5" s="88">
        <f>ROUNDUP((PLANEJAMENTO!$BA$4/PLANEJAMENTO!$BG$4)*PLANEJAMENTO!$BJ$3,0)</f>
        <v>81</v>
      </c>
      <c r="BD5" s="43"/>
      <c r="BE5" s="88">
        <f>ROUNDUP((PLANEJAMENTO!$BA$4/PLANEJAMENTO!$BG$4)*PLANEJAMENTO!$BJ$3,0)</f>
        <v>81</v>
      </c>
      <c r="BF5" s="88">
        <f>ROUNDUP((PLANEJAMENTO!$BA$4/PLANEJAMENTO!$BG$4)*PLANEJAMENTO!$BJ$3,0)</f>
        <v>81</v>
      </c>
      <c r="BG5" s="88">
        <f>ROUNDUP((PLANEJAMENTO!$BA$4/PLANEJAMENTO!$BG$4)*PLANEJAMENTO!$BJ$3,0)</f>
        <v>81</v>
      </c>
      <c r="BH5" s="88">
        <f>ROUNDUP((PLANEJAMENTO!$BA$4/PLANEJAMENTO!$BG$4)*PLANEJAMENTO!$BJ$3,0)</f>
        <v>81</v>
      </c>
      <c r="BI5" s="88">
        <f>ROUNDUP((PLANEJAMENTO!$BA$4/PLANEJAMENTO!$BG$4)*PLANEJAMENTO!$BJ$3,0)</f>
        <v>81</v>
      </c>
      <c r="BJ5" s="88">
        <f>ROUNDUP((PLANEJAMENTO!$BA$4/PLANEJAMENTO!$BG$4)*PLANEJAMENTO!$BJ$3,0)</f>
        <v>81</v>
      </c>
      <c r="BK5" s="43"/>
      <c r="BL5" s="88">
        <f>ROUNDUP((PLANEJAMENTO!$BA$4/PLANEJAMENTO!$BG$4)*PLANEJAMENTO!$BJ$3,0)</f>
        <v>81</v>
      </c>
      <c r="BM5" s="88">
        <f>ROUNDUP((PLANEJAMENTO!$BA$4/PLANEJAMENTO!$BG$4)*PLANEJAMENTO!$BJ$3,0)</f>
        <v>81</v>
      </c>
      <c r="BN5" s="88">
        <f>ROUNDUP((PLANEJAMENTO!$BA$4/PLANEJAMENTO!$BG$4)*PLANEJAMENTO!$BJ$3,0)</f>
        <v>81</v>
      </c>
      <c r="BO5" s="88">
        <f>ROUNDUP((PLANEJAMENTO!$BA$4/PLANEJAMENTO!$BG$4)*PLANEJAMENTO!$BJ$3,0)</f>
        <v>81</v>
      </c>
      <c r="BP5" s="88">
        <f>ROUNDUP((PLANEJAMENTO!$BA$4/PLANEJAMENTO!$BG$4)*PLANEJAMENTO!$BJ$3,0)</f>
        <v>81</v>
      </c>
      <c r="BQ5" s="88">
        <f>ROUNDUP((PLANEJAMENTO!$BA$4/PLANEJAMENTO!$BG$4)*PLANEJAMENTO!$BJ$3,0)</f>
        <v>81</v>
      </c>
      <c r="BR5" s="344">
        <f>ROUNDUP(SUM(AM5:BP5),0)</f>
        <v>2025</v>
      </c>
      <c r="BS5" s="371"/>
      <c r="BT5" s="382" t="s">
        <v>42</v>
      </c>
      <c r="BU5" s="73" t="s">
        <v>88</v>
      </c>
      <c r="BV5" s="43"/>
      <c r="BW5" s="88">
        <f>ROUNDUP((PLANEJAMENTO!$BC$4/PLANEJAMENTO!$BG$5)*PLANEJAMENTO!$BJ$3,0)</f>
        <v>84</v>
      </c>
      <c r="BX5" s="88">
        <f>ROUNDUP((PLANEJAMENTO!$BC$4/PLANEJAMENTO!$BG$5)*PLANEJAMENTO!$BJ$3,0)</f>
        <v>84</v>
      </c>
      <c r="BY5" s="88">
        <f>ROUNDUP((PLANEJAMENTO!$BC$4/PLANEJAMENTO!$BG$5)*PLANEJAMENTO!$BJ$3,0)</f>
        <v>84</v>
      </c>
      <c r="BZ5" s="88">
        <f>ROUNDUP((PLANEJAMENTO!$BC$4/PLANEJAMENTO!$BG$5)*PLANEJAMENTO!$BJ$3,0)</f>
        <v>84</v>
      </c>
      <c r="CA5" s="88">
        <f>ROUNDUP((PLANEJAMENTO!$BC$4/PLANEJAMENTO!$BG$5)*PLANEJAMENTO!$BJ$3,0)</f>
        <v>84</v>
      </c>
      <c r="CB5" s="88">
        <f>ROUNDUP((PLANEJAMENTO!$BC$4/PLANEJAMENTO!$BG$5)*PLANEJAMENTO!$BJ$3,0)</f>
        <v>84</v>
      </c>
      <c r="CC5" s="43"/>
      <c r="CD5" s="88">
        <f>ROUNDUP((PLANEJAMENTO!$BC$4/PLANEJAMENTO!$BG$5)*PLANEJAMENTO!$BJ$3,0)</f>
        <v>84</v>
      </c>
      <c r="CE5" s="88">
        <f>ROUNDUP((PLANEJAMENTO!$BC$4/PLANEJAMENTO!$BG$5)*PLANEJAMENTO!$BJ$3,0)</f>
        <v>84</v>
      </c>
      <c r="CF5" s="88">
        <f>ROUNDUP((PLANEJAMENTO!$BC$4/PLANEJAMENTO!$BG$5)*PLANEJAMENTO!$BJ$3,0)</f>
        <v>84</v>
      </c>
      <c r="CG5" s="88">
        <f>ROUNDUP((PLANEJAMENTO!$BC$4/PLANEJAMENTO!$BG$5)*PLANEJAMENTO!$BJ$3,0)</f>
        <v>84</v>
      </c>
      <c r="CH5" s="88">
        <f>ROUNDUP((PLANEJAMENTO!$BC$4/PLANEJAMENTO!$BG$5)*PLANEJAMENTO!$BJ$3,0)</f>
        <v>84</v>
      </c>
      <c r="CI5" s="88">
        <f>ROUNDUP((PLANEJAMENTO!$BC$4/PLANEJAMENTO!$BG$5)*PLANEJAMENTO!$BJ$3,0)</f>
        <v>84</v>
      </c>
      <c r="CJ5" s="43"/>
      <c r="CK5" s="88">
        <f>ROUNDUP((PLANEJAMENTO!$BC$4/PLANEJAMENTO!$BG$5)*PLANEJAMENTO!$BJ$3,0)</f>
        <v>84</v>
      </c>
      <c r="CL5" s="88">
        <f>ROUNDUP((PLANEJAMENTO!$BC$4/PLANEJAMENTO!$BG$5)*PLANEJAMENTO!$BJ$3,0)</f>
        <v>84</v>
      </c>
      <c r="CM5" s="88">
        <f>ROUNDUP((PLANEJAMENTO!$BC$4/PLANEJAMENTO!$BG$5)*PLANEJAMENTO!$BJ$3,0)</f>
        <v>84</v>
      </c>
      <c r="CN5" s="88">
        <f>ROUNDUP((PLANEJAMENTO!$BC$4/PLANEJAMENTO!$BG$5)*PLANEJAMENTO!$BJ$3,0)</f>
        <v>84</v>
      </c>
      <c r="CO5" s="88">
        <f>ROUNDUP((PLANEJAMENTO!$BC$4/PLANEJAMENTO!$BG$5)*PLANEJAMENTO!$BJ$3,0)</f>
        <v>84</v>
      </c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6"/>
      <c r="DA5" s="344">
        <f>ROUNDUP(SUM(BV5:CY5),0)</f>
        <v>1428</v>
      </c>
      <c r="DB5" s="354"/>
      <c r="DC5" s="354"/>
      <c r="DD5" s="354"/>
      <c r="DE5" s="354"/>
      <c r="DF5" s="354"/>
      <c r="DG5" s="354"/>
      <c r="DH5" s="354"/>
      <c r="DI5" s="354"/>
      <c r="DJ5" s="354"/>
      <c r="DK5" s="354"/>
      <c r="DL5" s="354"/>
      <c r="DM5" s="354"/>
      <c r="DN5" s="354"/>
      <c r="DO5" s="354"/>
      <c r="DP5" s="354"/>
      <c r="DQ5" s="354"/>
      <c r="DR5" s="354"/>
      <c r="DS5" s="354"/>
      <c r="DT5" s="354"/>
      <c r="DU5" s="354"/>
      <c r="DV5" s="354"/>
      <c r="DW5" s="354"/>
      <c r="DX5" s="354"/>
      <c r="DY5" s="354"/>
      <c r="DZ5" s="354"/>
      <c r="EA5" s="354"/>
      <c r="EB5" s="354"/>
      <c r="EC5" s="354"/>
      <c r="ED5" s="354"/>
      <c r="EE5" s="354"/>
      <c r="EF5" s="354"/>
    </row>
    <row r="6" spans="1:136" ht="15" customHeight="1">
      <c r="A6" s="285"/>
      <c r="B6" s="282"/>
      <c r="C6" s="73" t="s">
        <v>89</v>
      </c>
      <c r="D6" s="88">
        <f>ROUNDUP((PLANEJAMENTO!$AZ$4/PLANEJAMENTO!$BG$3)*PLANEJAMENTO!$BJ$3,0)</f>
        <v>0</v>
      </c>
      <c r="E6" s="88">
        <f>ROUNDUP((PLANEJAMENTO!$AZ$4/PLANEJAMENTO!$BG$3)*PLANEJAMENTO!$BJ$3,0)</f>
        <v>0</v>
      </c>
      <c r="F6" s="88">
        <f>ROUNDUP((PLANEJAMENTO!$AZ$4/PLANEJAMENTO!$BG$3)*PLANEJAMENTO!$BJ$3,0)</f>
        <v>0</v>
      </c>
      <c r="G6" s="88">
        <f>ROUNDUP((PLANEJAMENTO!$AZ$4/PLANEJAMENTO!$BG$3)*PLANEJAMENTO!$BJ$3,0)</f>
        <v>0</v>
      </c>
      <c r="H6" s="88">
        <f>ROUNDUP((PLANEJAMENTO!$AZ$4/PLANEJAMENTO!$BG$3)*PLANEJAMENTO!$BJ$3,0)</f>
        <v>0</v>
      </c>
      <c r="I6" s="43"/>
      <c r="J6" s="88">
        <f>ROUNDUP((PLANEJAMENTO!$AZ$4/PLANEJAMENTO!$BG$3)*PLANEJAMENTO!$BJ$3,0)</f>
        <v>0</v>
      </c>
      <c r="K6" s="88">
        <f>ROUNDUP((PLANEJAMENTO!$AZ$4/PLANEJAMENTO!$BG$3)*PLANEJAMENTO!$BJ$3,0)</f>
        <v>0</v>
      </c>
      <c r="L6" s="88">
        <f>ROUNDUP((PLANEJAMENTO!$AZ$4/PLANEJAMENTO!$BG$3)*PLANEJAMENTO!$BJ$3,0)</f>
        <v>0</v>
      </c>
      <c r="M6" s="88">
        <f>ROUNDUP((PLANEJAMENTO!$AZ$4/PLANEJAMENTO!$BG$3)*PLANEJAMENTO!$BJ$3,0)</f>
        <v>0</v>
      </c>
      <c r="N6" s="88">
        <f>ROUNDUP((PLANEJAMENTO!$AZ$4/PLANEJAMENTO!$BG$3)*PLANEJAMENTO!$BJ$3,0)</f>
        <v>0</v>
      </c>
      <c r="O6" s="88">
        <f>ROUNDUP((PLANEJAMENTO!$AZ$4/PLANEJAMENTO!$BG$3)*PLANEJAMENTO!$BJ$3,0)</f>
        <v>0</v>
      </c>
      <c r="P6" s="43"/>
      <c r="Q6" s="88">
        <f>ROUNDUP((PLANEJAMENTO!$AZ$4/PLANEJAMENTO!$BG$3)*PLANEJAMENTO!$BJ$3,0)</f>
        <v>0</v>
      </c>
      <c r="R6" s="88">
        <f>ROUNDUP((PLANEJAMENTO!$AZ$4/PLANEJAMENTO!$BG$3)*PLANEJAMENTO!$BJ$3,0)</f>
        <v>0</v>
      </c>
      <c r="S6" s="88">
        <f>ROUNDUP((PLANEJAMENTO!$AZ$4/PLANEJAMENTO!$BG$3)*PLANEJAMENTO!$BJ$3,0)</f>
        <v>0</v>
      </c>
      <c r="T6" s="88">
        <f>ROUNDUP((PLANEJAMENTO!$AZ$4/PLANEJAMENTO!$BG$3)*PLANEJAMENTO!$BJ$3,0)</f>
        <v>0</v>
      </c>
      <c r="U6" s="45"/>
      <c r="V6" s="45"/>
      <c r="W6" s="43"/>
      <c r="X6" s="88">
        <f>ROUNDUP((PLANEJAMENTO!$AZ$4/PLANEJAMENTO!$BG$3)*PLANEJAMENTO!$BJ$3,0)</f>
        <v>0</v>
      </c>
      <c r="Y6" s="88">
        <f>ROUNDUP((PLANEJAMENTO!$AZ$4/PLANEJAMENTO!$BG$3)*PLANEJAMENTO!$BJ$3,0)</f>
        <v>0</v>
      </c>
      <c r="Z6" s="88">
        <f>ROUNDUP((PLANEJAMENTO!$AZ$4/PLANEJAMENTO!$BG$3)*PLANEJAMENTO!$BJ$3,0)</f>
        <v>0</v>
      </c>
      <c r="AA6" s="88">
        <f>ROUNDUP((PLANEJAMENTO!$AZ$4/PLANEJAMENTO!$BG$3)*PLANEJAMENTO!$BJ$3,0)</f>
        <v>0</v>
      </c>
      <c r="AB6" s="88">
        <f>ROUNDUP((PLANEJAMENTO!$AZ$4/PLANEJAMENTO!$BG$3)*PLANEJAMENTO!$BJ$3,0)</f>
        <v>0</v>
      </c>
      <c r="AC6" s="88">
        <f>ROUNDUP((PLANEJAMENTO!$AZ$4/PLANEJAMENTO!$BG$3)*PLANEJAMENTO!$BJ$3,0)</f>
        <v>0</v>
      </c>
      <c r="AD6" s="43"/>
      <c r="AE6" s="88">
        <f>ROUNDUP((PLANEJAMENTO!$AZ$4/PLANEJAMENTO!$BG$3)*PLANEJAMENTO!$BJ$3,0)</f>
        <v>0</v>
      </c>
      <c r="AF6" s="88">
        <f>ROUNDUP((PLANEJAMENTO!$AZ$4/PLANEJAMENTO!$BG$3)*PLANEJAMENTO!$BJ$3,0)</f>
        <v>0</v>
      </c>
      <c r="AG6" s="88">
        <f>ROUNDUP((PLANEJAMENTO!$AZ$4/PLANEJAMENTO!$BG$3)*PLANEJAMENTO!$BJ$3,0)</f>
        <v>0</v>
      </c>
      <c r="AH6" s="46"/>
      <c r="AI6" s="344">
        <f>SUM(D6:AG6)</f>
        <v>0</v>
      </c>
      <c r="AK6" s="282"/>
      <c r="AL6" s="73" t="s">
        <v>89</v>
      </c>
      <c r="AM6" s="45"/>
      <c r="AN6" s="88">
        <f>ROUNDUP((PLANEJAMENTO!$BB$4/PLANEJAMENTO!$BG$4)*PLANEJAMENTO!$BJ$3,0)</f>
        <v>0</v>
      </c>
      <c r="AO6" s="88">
        <f>ROUNDUP((PLANEJAMENTO!$BB$4/PLANEJAMENTO!$BG$4)*PLANEJAMENTO!$BJ$3,0)</f>
        <v>0</v>
      </c>
      <c r="AP6" s="43"/>
      <c r="AQ6" s="88">
        <f>ROUNDUP((PLANEJAMENTO!$BB$4/PLANEJAMENTO!$BG$4)*PLANEJAMENTO!$BJ$3,0)</f>
        <v>0</v>
      </c>
      <c r="AR6" s="88">
        <f>ROUNDUP((PLANEJAMENTO!$BB$4/PLANEJAMENTO!$BG$4)*PLANEJAMENTO!$BJ$3,0)</f>
        <v>0</v>
      </c>
      <c r="AS6" s="88">
        <f>ROUNDUP((PLANEJAMENTO!$BB$4/PLANEJAMENTO!$BG$4)*PLANEJAMENTO!$BJ$3,0)</f>
        <v>0</v>
      </c>
      <c r="AT6" s="88">
        <f>ROUNDUP((PLANEJAMENTO!$BB$4/PLANEJAMENTO!$BG$4)*PLANEJAMENTO!$BJ$3,0)</f>
        <v>0</v>
      </c>
      <c r="AU6" s="88">
        <f>ROUNDUP((PLANEJAMENTO!$BB$4/PLANEJAMENTO!$BG$4)*PLANEJAMENTO!$BJ$3,0)</f>
        <v>0</v>
      </c>
      <c r="AV6" s="88">
        <f>ROUNDUP((PLANEJAMENTO!$BB$4/PLANEJAMENTO!$BG$4)*PLANEJAMENTO!$BJ$3,0)</f>
        <v>0</v>
      </c>
      <c r="AW6" s="43"/>
      <c r="AX6" s="88">
        <f>ROUNDUP((PLANEJAMENTO!$BB$4/PLANEJAMENTO!$BG$4)*PLANEJAMENTO!$BJ$3,0)</f>
        <v>0</v>
      </c>
      <c r="AY6" s="88">
        <f>ROUNDUP((PLANEJAMENTO!$BB$4/PLANEJAMENTO!$BG$4)*PLANEJAMENTO!$BJ$3,0)</f>
        <v>0</v>
      </c>
      <c r="AZ6" s="88">
        <f>ROUNDUP((PLANEJAMENTO!$BB$4/PLANEJAMENTO!$BG$4)*PLANEJAMENTO!$BJ$3,0)</f>
        <v>0</v>
      </c>
      <c r="BA6" s="88">
        <f>ROUNDUP((PLANEJAMENTO!$BB$4/PLANEJAMENTO!$BG$4)*PLANEJAMENTO!$BJ$3,0)</f>
        <v>0</v>
      </c>
      <c r="BB6" s="88">
        <f>ROUNDUP((PLANEJAMENTO!$BB$4/PLANEJAMENTO!$BG$4)*PLANEJAMENTO!$BJ$3,0)</f>
        <v>0</v>
      </c>
      <c r="BC6" s="88">
        <f>ROUNDUP((PLANEJAMENTO!$BB$4/PLANEJAMENTO!$BG$4)*PLANEJAMENTO!$BJ$3,0)</f>
        <v>0</v>
      </c>
      <c r="BD6" s="43"/>
      <c r="BE6" s="88">
        <f>ROUNDUP((PLANEJAMENTO!$BB$4/PLANEJAMENTO!$BG$4)*PLANEJAMENTO!$BJ$3,0)</f>
        <v>0</v>
      </c>
      <c r="BF6" s="88">
        <f>ROUNDUP((PLANEJAMENTO!$BB$4/PLANEJAMENTO!$BG$4)*PLANEJAMENTO!$BJ$3,0)</f>
        <v>0</v>
      </c>
      <c r="BG6" s="88">
        <f>ROUNDUP((PLANEJAMENTO!$BB$4/PLANEJAMENTO!$BG$4)*PLANEJAMENTO!$BJ$3,0)</f>
        <v>0</v>
      </c>
      <c r="BH6" s="88">
        <f>ROUNDUP((PLANEJAMENTO!$BB$4/PLANEJAMENTO!$BG$4)*PLANEJAMENTO!$BJ$3,0)</f>
        <v>0</v>
      </c>
      <c r="BI6" s="88">
        <f>ROUNDUP((PLANEJAMENTO!$BB$4/PLANEJAMENTO!$BG$4)*PLANEJAMENTO!$BJ$3,0)</f>
        <v>0</v>
      </c>
      <c r="BJ6" s="88">
        <f>ROUNDUP((PLANEJAMENTO!$BB$4/PLANEJAMENTO!$BG$4)*PLANEJAMENTO!$BJ$3,0)</f>
        <v>0</v>
      </c>
      <c r="BK6" s="43"/>
      <c r="BL6" s="88">
        <f>ROUNDUP((PLANEJAMENTO!$BB$4/PLANEJAMENTO!$BG$4)*PLANEJAMENTO!$BJ$3,0)</f>
        <v>0</v>
      </c>
      <c r="BM6" s="88">
        <f>ROUNDUP((PLANEJAMENTO!$BB$4/PLANEJAMENTO!$BG$4)*PLANEJAMENTO!$BJ$3,0)</f>
        <v>0</v>
      </c>
      <c r="BN6" s="88">
        <f>ROUNDUP((PLANEJAMENTO!$BB$4/PLANEJAMENTO!$BG$4)*PLANEJAMENTO!$BJ$3,0)</f>
        <v>0</v>
      </c>
      <c r="BO6" s="88">
        <f>ROUNDUP((PLANEJAMENTO!$BB$4/PLANEJAMENTO!$BG$4)*PLANEJAMENTO!$BJ$3,0)</f>
        <v>0</v>
      </c>
      <c r="BP6" s="88">
        <f>ROUNDUP((PLANEJAMENTO!$BB$4/PLANEJAMENTO!$BG$4)*PLANEJAMENTO!$BJ$3,0)</f>
        <v>0</v>
      </c>
      <c r="BQ6" s="88">
        <f>ROUNDUP((PLANEJAMENTO!$BB$4/PLANEJAMENTO!$BG$4)*PLANEJAMENTO!$BJ$3,0)</f>
        <v>0</v>
      </c>
      <c r="BR6" s="344">
        <f>SUM(AM6:BP6)</f>
        <v>0</v>
      </c>
      <c r="BS6" s="353"/>
      <c r="BT6" s="282"/>
      <c r="BU6" s="73" t="s">
        <v>89</v>
      </c>
      <c r="BV6" s="43"/>
      <c r="BW6" s="88">
        <f>ROUNDUP((PLANEJAMENTO!$BD$4/PLANEJAMENTO!$BG$3)*PLANEJAMENTO!$BJ$3,0)</f>
        <v>0</v>
      </c>
      <c r="BX6" s="88">
        <f>ROUNDUP((PLANEJAMENTO!$BD$4/PLANEJAMENTO!$BG$3)*PLANEJAMENTO!$BJ$3,0)</f>
        <v>0</v>
      </c>
      <c r="BY6" s="88">
        <f>ROUNDUP((PLANEJAMENTO!$BD$4/PLANEJAMENTO!$BG$3)*PLANEJAMENTO!$BJ$3,0)</f>
        <v>0</v>
      </c>
      <c r="BZ6" s="88">
        <f>ROUNDUP((PLANEJAMENTO!$BD$4/PLANEJAMENTO!$BG$3)*PLANEJAMENTO!$BJ$3,0)</f>
        <v>0</v>
      </c>
      <c r="CA6" s="88">
        <f>ROUNDUP((PLANEJAMENTO!$BD$4/PLANEJAMENTO!$BG$3)*PLANEJAMENTO!$BJ$3,0)</f>
        <v>0</v>
      </c>
      <c r="CB6" s="88">
        <f>ROUNDUP((PLANEJAMENTO!$BD$4/PLANEJAMENTO!$BG$3)*PLANEJAMENTO!$BJ$3,0)</f>
        <v>0</v>
      </c>
      <c r="CC6" s="43"/>
      <c r="CD6" s="88">
        <f>ROUNDUP((PLANEJAMENTO!$BD$4/PLANEJAMENTO!$BG$3)*PLANEJAMENTO!$BJ$3,0)</f>
        <v>0</v>
      </c>
      <c r="CE6" s="88">
        <f>ROUNDUP((PLANEJAMENTO!$BD$4/PLANEJAMENTO!$BG$3)*PLANEJAMENTO!$BJ$3,0)</f>
        <v>0</v>
      </c>
      <c r="CF6" s="88">
        <f>ROUNDUP((PLANEJAMENTO!$BD$4/PLANEJAMENTO!$BG$3)*PLANEJAMENTO!$BJ$3,0)</f>
        <v>0</v>
      </c>
      <c r="CG6" s="88">
        <f>ROUNDUP((PLANEJAMENTO!$BD$4/PLANEJAMENTO!$BG$3)*PLANEJAMENTO!$BJ$3,0)</f>
        <v>0</v>
      </c>
      <c r="CH6" s="88">
        <f>ROUNDUP((PLANEJAMENTO!$BD$4/PLANEJAMENTO!$BG$3)*PLANEJAMENTO!$BJ$3,0)</f>
        <v>0</v>
      </c>
      <c r="CI6" s="88">
        <f>ROUNDUP((PLANEJAMENTO!$BD$4/PLANEJAMENTO!$BG$3)*PLANEJAMENTO!$BJ$3,0)</f>
        <v>0</v>
      </c>
      <c r="CJ6" s="43"/>
      <c r="CK6" s="88">
        <f>ROUNDUP((PLANEJAMENTO!$BD$4/PLANEJAMENTO!$BG$3)*PLANEJAMENTO!$BJ$3,0)</f>
        <v>0</v>
      </c>
      <c r="CL6" s="88">
        <f>ROUNDUP((PLANEJAMENTO!$BD$4/PLANEJAMENTO!$BG$3)*PLANEJAMENTO!$BJ$3,0)</f>
        <v>0</v>
      </c>
      <c r="CM6" s="88">
        <f>ROUNDUP((PLANEJAMENTO!$BD$4/PLANEJAMENTO!$BG$3)*PLANEJAMENTO!$BJ$3,0)</f>
        <v>0</v>
      </c>
      <c r="CN6" s="88">
        <f>ROUNDUP((PLANEJAMENTO!$BD$4/PLANEJAMENTO!$BG$3)*PLANEJAMENTO!$BJ$3,0)</f>
        <v>0</v>
      </c>
      <c r="CO6" s="88">
        <f>ROUNDUP((PLANEJAMENTO!$BD$4/PLANEJAMENTO!$BG$3)*PLANEJAMENTO!$BJ$3,0)</f>
        <v>0</v>
      </c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6"/>
      <c r="DA6" s="344">
        <f>SUM(BV6:CY6)</f>
        <v>0</v>
      </c>
      <c r="DB6" s="354"/>
      <c r="DC6" s="354"/>
      <c r="DD6" s="354"/>
      <c r="DE6" s="354"/>
      <c r="DF6" s="354"/>
      <c r="DG6" s="354"/>
      <c r="DH6" s="354"/>
      <c r="DI6" s="354"/>
      <c r="DJ6" s="354"/>
      <c r="DK6" s="354"/>
      <c r="DL6" s="354"/>
      <c r="DM6" s="354"/>
      <c r="DN6" s="354"/>
      <c r="DO6" s="354"/>
      <c r="DP6" s="354"/>
      <c r="DQ6" s="354"/>
      <c r="DR6" s="354"/>
      <c r="DS6" s="354"/>
      <c r="DT6" s="354"/>
      <c r="DU6" s="354"/>
      <c r="DV6" s="354"/>
      <c r="DW6" s="354"/>
      <c r="DX6" s="354"/>
      <c r="DY6" s="354"/>
      <c r="DZ6" s="354"/>
      <c r="EA6" s="354"/>
      <c r="EB6" s="354"/>
      <c r="EC6" s="354"/>
      <c r="ED6" s="354"/>
      <c r="EE6" s="354"/>
      <c r="EF6" s="354"/>
    </row>
    <row r="7" spans="1:136" ht="15" customHeight="1">
      <c r="A7" s="285"/>
      <c r="B7" s="282"/>
      <c r="C7" s="73" t="s">
        <v>388</v>
      </c>
      <c r="D7" s="88">
        <f>SUM(D5:D6)</f>
        <v>91</v>
      </c>
      <c r="E7" s="88">
        <f t="shared" ref="E7:H7" si="0">SUM(E5:E6)</f>
        <v>91</v>
      </c>
      <c r="F7" s="88">
        <f t="shared" si="0"/>
        <v>91</v>
      </c>
      <c r="G7" s="88">
        <f t="shared" si="0"/>
        <v>91</v>
      </c>
      <c r="H7" s="88">
        <f t="shared" si="0"/>
        <v>91</v>
      </c>
      <c r="I7" s="43"/>
      <c r="J7" s="88">
        <f>SUM(J5:J6)</f>
        <v>91</v>
      </c>
      <c r="K7" s="88">
        <f t="shared" ref="K7:N7" si="1">SUM(K5:K6)</f>
        <v>91</v>
      </c>
      <c r="L7" s="88">
        <f t="shared" si="1"/>
        <v>91</v>
      </c>
      <c r="M7" s="88">
        <f t="shared" si="1"/>
        <v>91</v>
      </c>
      <c r="N7" s="88">
        <f t="shared" si="1"/>
        <v>91</v>
      </c>
      <c r="O7" s="88">
        <f>SUM(O5:O6)</f>
        <v>91</v>
      </c>
      <c r="P7" s="43"/>
      <c r="Q7" s="88">
        <f>SUM(Q5:Q6)</f>
        <v>91</v>
      </c>
      <c r="R7" s="88">
        <f t="shared" ref="R7:T7" si="2">SUM(R5:R6)</f>
        <v>91</v>
      </c>
      <c r="S7" s="88">
        <f t="shared" si="2"/>
        <v>91</v>
      </c>
      <c r="T7" s="88">
        <f t="shared" si="2"/>
        <v>91</v>
      </c>
      <c r="U7" s="45"/>
      <c r="V7" s="45"/>
      <c r="W7" s="43"/>
      <c r="X7" s="88">
        <f>SUM(X5:X6)</f>
        <v>91</v>
      </c>
      <c r="Y7" s="88">
        <f t="shared" ref="Y7:AB7" si="3">SUM(Y5:Y6)</f>
        <v>91</v>
      </c>
      <c r="Z7" s="88">
        <f t="shared" si="3"/>
        <v>91</v>
      </c>
      <c r="AA7" s="88">
        <f t="shared" si="3"/>
        <v>91</v>
      </c>
      <c r="AB7" s="88">
        <f t="shared" si="3"/>
        <v>91</v>
      </c>
      <c r="AC7" s="88">
        <f>SUM(AC5:AC6)</f>
        <v>91</v>
      </c>
      <c r="AD7" s="43"/>
      <c r="AE7" s="88">
        <f t="shared" ref="AE7:AF7" si="4">SUM(AE5:AE6)</f>
        <v>91</v>
      </c>
      <c r="AF7" s="88">
        <f t="shared" si="4"/>
        <v>91</v>
      </c>
      <c r="AG7" s="88">
        <f>SUM(AG5:AG6)</f>
        <v>91</v>
      </c>
      <c r="AH7" s="46"/>
      <c r="AI7" s="344">
        <f>SUM(D7:AG7)</f>
        <v>2184</v>
      </c>
      <c r="AK7" s="282"/>
      <c r="AL7" s="73" t="s">
        <v>388</v>
      </c>
      <c r="AM7" s="45"/>
      <c r="AN7" s="88">
        <f t="shared" ref="AN7:AO7" si="5">SUM(AN5:AN6)</f>
        <v>81</v>
      </c>
      <c r="AO7" s="88">
        <f t="shared" si="5"/>
        <v>81</v>
      </c>
      <c r="AP7" s="43"/>
      <c r="AQ7" s="88">
        <f>SUM(AQ5:AQ6)</f>
        <v>81</v>
      </c>
      <c r="AR7" s="88">
        <f t="shared" ref="AR7:AU7" si="6">SUM(AR5:AR6)</f>
        <v>81</v>
      </c>
      <c r="AS7" s="88">
        <f t="shared" si="6"/>
        <v>81</v>
      </c>
      <c r="AT7" s="88">
        <f t="shared" si="6"/>
        <v>81</v>
      </c>
      <c r="AU7" s="88">
        <f t="shared" si="6"/>
        <v>81</v>
      </c>
      <c r="AV7" s="88">
        <f>SUM(AV5:AV6)</f>
        <v>81</v>
      </c>
      <c r="AW7" s="43"/>
      <c r="AX7" s="88">
        <f>SUM(AX5:AX6)</f>
        <v>81</v>
      </c>
      <c r="AY7" s="88">
        <f t="shared" ref="AY7:BB7" si="7">SUM(AY5:AY6)</f>
        <v>81</v>
      </c>
      <c r="AZ7" s="88">
        <f t="shared" si="7"/>
        <v>81</v>
      </c>
      <c r="BA7" s="88">
        <f t="shared" si="7"/>
        <v>81</v>
      </c>
      <c r="BB7" s="88">
        <f t="shared" si="7"/>
        <v>81</v>
      </c>
      <c r="BC7" s="88">
        <f>SUM(BC5:BC6)</f>
        <v>81</v>
      </c>
      <c r="BD7" s="43"/>
      <c r="BE7" s="88">
        <f>SUM(BE5:BE6)</f>
        <v>81</v>
      </c>
      <c r="BF7" s="88">
        <f t="shared" ref="BF7:BI7" si="8">SUM(BF5:BF6)</f>
        <v>81</v>
      </c>
      <c r="BG7" s="88">
        <f t="shared" si="8"/>
        <v>81</v>
      </c>
      <c r="BH7" s="88">
        <f t="shared" si="8"/>
        <v>81</v>
      </c>
      <c r="BI7" s="88">
        <f t="shared" si="8"/>
        <v>81</v>
      </c>
      <c r="BJ7" s="88">
        <f>SUM(BJ5:BJ6)</f>
        <v>81</v>
      </c>
      <c r="BK7" s="43"/>
      <c r="BL7" s="88">
        <f>SUM(BL5:BL6)</f>
        <v>81</v>
      </c>
      <c r="BM7" s="88">
        <f t="shared" ref="BM7:BQ7" si="9">SUM(BM5:BM6)</f>
        <v>81</v>
      </c>
      <c r="BN7" s="88">
        <f t="shared" si="9"/>
        <v>81</v>
      </c>
      <c r="BO7" s="88">
        <f t="shared" si="9"/>
        <v>81</v>
      </c>
      <c r="BP7" s="88">
        <f t="shared" si="9"/>
        <v>81</v>
      </c>
      <c r="BQ7" s="88">
        <f t="shared" si="9"/>
        <v>81</v>
      </c>
      <c r="BR7" s="344">
        <f>SUM(AM7:BP7)</f>
        <v>2025</v>
      </c>
      <c r="BS7" s="353"/>
      <c r="BT7" s="282"/>
      <c r="BU7" s="73" t="s">
        <v>388</v>
      </c>
      <c r="BV7" s="43"/>
      <c r="BW7" s="88">
        <f t="shared" ref="BW7:BZ7" si="10">SUM(BW5:BW6)</f>
        <v>84</v>
      </c>
      <c r="BX7" s="88">
        <f t="shared" si="10"/>
        <v>84</v>
      </c>
      <c r="BY7" s="88">
        <f t="shared" si="10"/>
        <v>84</v>
      </c>
      <c r="BZ7" s="88">
        <f t="shared" si="10"/>
        <v>84</v>
      </c>
      <c r="CA7" s="88">
        <f>SUM(CA5:CA6)</f>
        <v>84</v>
      </c>
      <c r="CB7" s="88">
        <f>SUM(CB5:CB6)</f>
        <v>84</v>
      </c>
      <c r="CC7" s="43"/>
      <c r="CD7" s="88">
        <f t="shared" ref="CD7:CF7" si="11">SUM(CD5:CD6)</f>
        <v>84</v>
      </c>
      <c r="CE7" s="88">
        <f t="shared" si="11"/>
        <v>84</v>
      </c>
      <c r="CF7" s="88">
        <f t="shared" si="11"/>
        <v>84</v>
      </c>
      <c r="CG7" s="88">
        <f>SUM(CG5:CG6)</f>
        <v>84</v>
      </c>
      <c r="CH7" s="88">
        <f>SUM(CH5:CH6)</f>
        <v>84</v>
      </c>
      <c r="CI7" s="88">
        <f>SUM(CI5:CI6)</f>
        <v>84</v>
      </c>
      <c r="CJ7" s="43"/>
      <c r="CK7" s="88">
        <f t="shared" ref="CK7:CM7" si="12">SUM(CK5:CK6)</f>
        <v>84</v>
      </c>
      <c r="CL7" s="88">
        <f t="shared" si="12"/>
        <v>84</v>
      </c>
      <c r="CM7" s="88">
        <f t="shared" si="12"/>
        <v>84</v>
      </c>
      <c r="CN7" s="88">
        <f>SUM(CN5:CN6)</f>
        <v>84</v>
      </c>
      <c r="CO7" s="88">
        <f>SUM(CO5:CO6)</f>
        <v>84</v>
      </c>
      <c r="CP7" s="45"/>
      <c r="CQ7" s="45"/>
      <c r="CR7" s="45"/>
      <c r="CS7" s="45"/>
      <c r="CT7" s="45"/>
      <c r="CU7" s="45"/>
      <c r="CV7" s="45"/>
      <c r="CW7" s="45"/>
      <c r="CX7" s="45"/>
      <c r="CY7" s="45"/>
      <c r="CZ7" s="46"/>
      <c r="DA7" s="344">
        <f>SUM(BV7:CY7)</f>
        <v>1428</v>
      </c>
      <c r="DB7" s="354"/>
      <c r="DC7" s="354"/>
      <c r="DD7" s="354"/>
      <c r="DE7" s="354"/>
      <c r="DF7" s="354"/>
      <c r="DG7" s="354"/>
      <c r="DH7" s="354"/>
      <c r="DI7" s="354"/>
      <c r="DJ7" s="354"/>
      <c r="DK7" s="354"/>
      <c r="DL7" s="354"/>
      <c r="DM7" s="354"/>
      <c r="DN7" s="354"/>
      <c r="DO7" s="354"/>
      <c r="DP7" s="354"/>
      <c r="DQ7" s="354"/>
      <c r="DR7" s="354"/>
      <c r="DS7" s="354"/>
      <c r="DT7" s="354"/>
      <c r="DU7" s="354"/>
      <c r="DV7" s="354"/>
      <c r="DW7" s="354"/>
      <c r="DX7" s="354"/>
      <c r="DY7" s="354"/>
      <c r="DZ7" s="354"/>
      <c r="EA7" s="354"/>
      <c r="EB7" s="354"/>
      <c r="EC7" s="354"/>
      <c r="ED7" s="354"/>
      <c r="EE7" s="354"/>
      <c r="EF7" s="354"/>
    </row>
    <row r="8" spans="1:136" ht="15" customHeight="1">
      <c r="A8" s="285"/>
      <c r="B8" s="282"/>
      <c r="C8" s="35" t="s">
        <v>45</v>
      </c>
      <c r="D8" s="33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385"/>
      <c r="V8" s="385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28"/>
      <c r="AI8" s="30">
        <f>SUM(D8:AG8)</f>
        <v>0</v>
      </c>
      <c r="AK8" s="282"/>
      <c r="AL8" s="35" t="s">
        <v>45</v>
      </c>
      <c r="AM8" s="385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30">
        <f>SUM(AM8:BP8)</f>
        <v>0</v>
      </c>
      <c r="BS8" s="353"/>
      <c r="BT8" s="282"/>
      <c r="BU8" s="35" t="s">
        <v>45</v>
      </c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385"/>
      <c r="CQ8" s="385"/>
      <c r="CR8" s="385"/>
      <c r="CS8" s="385"/>
      <c r="CT8" s="385"/>
      <c r="CU8" s="385"/>
      <c r="CV8" s="385"/>
      <c r="CW8" s="385"/>
      <c r="CX8" s="385"/>
      <c r="CY8" s="385"/>
      <c r="CZ8" s="28"/>
      <c r="DA8" s="30">
        <f>SUM(BV8:CY8)</f>
        <v>0</v>
      </c>
      <c r="DB8" s="354"/>
      <c r="DC8" s="354"/>
      <c r="DD8" s="354"/>
      <c r="DE8" s="354"/>
      <c r="DF8" s="354"/>
      <c r="DG8" s="354"/>
      <c r="DH8" s="354"/>
      <c r="DI8" s="354"/>
      <c r="DJ8" s="354"/>
      <c r="DK8" s="354"/>
      <c r="DL8" s="354"/>
      <c r="DM8" s="354"/>
      <c r="DN8" s="354"/>
      <c r="DO8" s="354"/>
      <c r="DP8" s="354"/>
      <c r="DQ8" s="354"/>
      <c r="DR8" s="354"/>
      <c r="DS8" s="354"/>
      <c r="DT8" s="354"/>
      <c r="DU8" s="354"/>
      <c r="DV8" s="354"/>
      <c r="DW8" s="354"/>
      <c r="DX8" s="354"/>
      <c r="DY8" s="354"/>
      <c r="DZ8" s="354"/>
      <c r="EA8" s="354"/>
      <c r="EB8" s="354"/>
      <c r="EC8" s="354"/>
      <c r="ED8" s="354"/>
      <c r="EE8" s="354"/>
      <c r="EF8" s="354"/>
    </row>
    <row r="9" spans="1:136" ht="15" customHeight="1" thickBot="1">
      <c r="A9" s="285"/>
      <c r="B9" s="282"/>
      <c r="C9" s="73" t="s">
        <v>389</v>
      </c>
      <c r="D9" s="342">
        <f>IF(D8&gt;D5,D5,D8)-D5</f>
        <v>-91</v>
      </c>
      <c r="E9" s="342">
        <f>D9+(IF(E8&gt;E5,E5,E8)-E5)</f>
        <v>-182</v>
      </c>
      <c r="F9" s="342">
        <f t="shared" ref="F9:O9" si="13">E9+(IF(F8&gt;F5,F5,F8)-F5)</f>
        <v>-273</v>
      </c>
      <c r="G9" s="342">
        <f t="shared" si="13"/>
        <v>-364</v>
      </c>
      <c r="H9" s="342">
        <f t="shared" si="13"/>
        <v>-455</v>
      </c>
      <c r="I9" s="27"/>
      <c r="J9" s="342">
        <f>H9+(IF(J8&gt;J5,J5,J8)-J5)</f>
        <v>-546</v>
      </c>
      <c r="K9" s="342">
        <f t="shared" si="13"/>
        <v>-637</v>
      </c>
      <c r="L9" s="342">
        <f t="shared" si="13"/>
        <v>-728</v>
      </c>
      <c r="M9" s="342">
        <f t="shared" si="13"/>
        <v>-819</v>
      </c>
      <c r="N9" s="342">
        <f t="shared" si="13"/>
        <v>-910</v>
      </c>
      <c r="O9" s="342">
        <f t="shared" si="13"/>
        <v>-1001</v>
      </c>
      <c r="P9" s="27"/>
      <c r="Q9" s="342">
        <f>O9+(IF(Q8&gt;Q5,Q5,Q8)-Q5)</f>
        <v>-1092</v>
      </c>
      <c r="R9" s="342">
        <f t="shared" ref="R9:T9" si="14">Q9+(IF(R8&gt;R5,R5,R8)-R5)</f>
        <v>-1183</v>
      </c>
      <c r="S9" s="342">
        <f t="shared" si="14"/>
        <v>-1274</v>
      </c>
      <c r="T9" s="342">
        <f t="shared" si="14"/>
        <v>-1365</v>
      </c>
      <c r="U9" s="386"/>
      <c r="V9" s="386"/>
      <c r="W9" s="27"/>
      <c r="X9" s="342">
        <f>T9+(IF(X8&gt;X5,X5,X8)-X5)</f>
        <v>-1456</v>
      </c>
      <c r="Y9" s="342">
        <f t="shared" ref="Y9:AC9" si="15">X9+(IF(Y8&gt;Y5,Y5,Y8)-Y5)</f>
        <v>-1547</v>
      </c>
      <c r="Z9" s="342">
        <f t="shared" si="15"/>
        <v>-1638</v>
      </c>
      <c r="AA9" s="342">
        <f t="shared" si="15"/>
        <v>-1729</v>
      </c>
      <c r="AB9" s="342">
        <f t="shared" si="15"/>
        <v>-1820</v>
      </c>
      <c r="AC9" s="342">
        <f t="shared" si="15"/>
        <v>-1911</v>
      </c>
      <c r="AD9" s="27"/>
      <c r="AE9" s="342">
        <f>AC9+(IF(AE8&gt;AE5,AE5,AE8)-AE5)</f>
        <v>-2002</v>
      </c>
      <c r="AF9" s="342">
        <f t="shared" ref="AF9:AG9" si="16">AE9+(IF(AF8&gt;AF5,AF5,AF8)-AF5)</f>
        <v>-2093</v>
      </c>
      <c r="AG9" s="342">
        <f t="shared" si="16"/>
        <v>-2184</v>
      </c>
      <c r="AH9" s="29"/>
      <c r="AI9" s="31">
        <f>ROUNDUP(AG9,0)</f>
        <v>-2184</v>
      </c>
      <c r="AK9" s="282"/>
      <c r="AL9" s="73" t="s">
        <v>389</v>
      </c>
      <c r="AM9" s="386"/>
      <c r="AN9" s="342">
        <f t="shared" ref="AN9:AO9" si="17">AM9+(IF(AN8&gt;AN5,AN5,AN8)-AN5)</f>
        <v>-81</v>
      </c>
      <c r="AO9" s="342">
        <f t="shared" si="17"/>
        <v>-162</v>
      </c>
      <c r="AP9" s="27"/>
      <c r="AQ9" s="342">
        <f>AO9+(IF(AQ8&gt;AQ5,AQ5,AQ8)-AQ5)</f>
        <v>-243</v>
      </c>
      <c r="AR9" s="342">
        <f t="shared" ref="AR9:AV9" si="18">AQ9+(IF(AR8&gt;AR5,AR5,AR8)-AR5)</f>
        <v>-324</v>
      </c>
      <c r="AS9" s="342">
        <f t="shared" si="18"/>
        <v>-405</v>
      </c>
      <c r="AT9" s="342">
        <f t="shared" si="18"/>
        <v>-486</v>
      </c>
      <c r="AU9" s="342">
        <f t="shared" si="18"/>
        <v>-567</v>
      </c>
      <c r="AV9" s="342">
        <f t="shared" si="18"/>
        <v>-648</v>
      </c>
      <c r="AW9" s="27"/>
      <c r="AX9" s="342">
        <f>AV9+(IF(AX8&gt;AX5,AX5,AX8)-AX5)</f>
        <v>-729</v>
      </c>
      <c r="AY9" s="342">
        <f t="shared" ref="AY9:BC9" si="19">AX9+(IF(AY8&gt;AY5,AY5,AY8)-AY5)</f>
        <v>-810</v>
      </c>
      <c r="AZ9" s="342">
        <f t="shared" si="19"/>
        <v>-891</v>
      </c>
      <c r="BA9" s="342">
        <f t="shared" si="19"/>
        <v>-972</v>
      </c>
      <c r="BB9" s="342">
        <f t="shared" si="19"/>
        <v>-1053</v>
      </c>
      <c r="BC9" s="342">
        <f t="shared" si="19"/>
        <v>-1134</v>
      </c>
      <c r="BD9" s="27"/>
      <c r="BE9" s="342">
        <f>BC9+(IF(BE8&gt;BE5,BE5,BE8)-BE5)</f>
        <v>-1215</v>
      </c>
      <c r="BF9" s="342">
        <f t="shared" ref="BF9:BJ9" si="20">BE9+(IF(BF8&gt;BF5,BF5,BF8)-BF5)</f>
        <v>-1296</v>
      </c>
      <c r="BG9" s="342">
        <f t="shared" si="20"/>
        <v>-1377</v>
      </c>
      <c r="BH9" s="342">
        <f t="shared" si="20"/>
        <v>-1458</v>
      </c>
      <c r="BI9" s="342">
        <f t="shared" si="20"/>
        <v>-1539</v>
      </c>
      <c r="BJ9" s="342">
        <f t="shared" si="20"/>
        <v>-1620</v>
      </c>
      <c r="BK9" s="27"/>
      <c r="BL9" s="342">
        <f>BJ9+(IF(BL8&gt;BL5,BL5,BL8)-BL5)</f>
        <v>-1701</v>
      </c>
      <c r="BM9" s="342">
        <f t="shared" ref="BM9:BQ9" si="21">BL9+(IF(BM8&gt;BM5,BM5,BM8)-BM5)</f>
        <v>-1782</v>
      </c>
      <c r="BN9" s="342">
        <f t="shared" si="21"/>
        <v>-1863</v>
      </c>
      <c r="BO9" s="342">
        <f t="shared" si="21"/>
        <v>-1944</v>
      </c>
      <c r="BP9" s="342">
        <f t="shared" si="21"/>
        <v>-2025</v>
      </c>
      <c r="BQ9" s="342">
        <f t="shared" si="21"/>
        <v>-2106</v>
      </c>
      <c r="BR9" s="31">
        <f>ROUNDUP(BP9,0)</f>
        <v>-2025</v>
      </c>
      <c r="BS9" s="353"/>
      <c r="BT9" s="282"/>
      <c r="BU9" s="73" t="s">
        <v>389</v>
      </c>
      <c r="BV9" s="27"/>
      <c r="BW9" s="342">
        <f>BV9+(IF(BW8&gt;BW5,BW5,BW8)-BW5)</f>
        <v>-84</v>
      </c>
      <c r="BX9" s="342">
        <f t="shared" ref="BX9:CB9" si="22">BW9+(IF(BX8&gt;BX5,BX5,BX8)-BX5)</f>
        <v>-168</v>
      </c>
      <c r="BY9" s="342">
        <f t="shared" si="22"/>
        <v>-252</v>
      </c>
      <c r="BZ9" s="342">
        <f t="shared" si="22"/>
        <v>-336</v>
      </c>
      <c r="CA9" s="342">
        <f t="shared" si="22"/>
        <v>-420</v>
      </c>
      <c r="CB9" s="342">
        <f t="shared" si="22"/>
        <v>-504</v>
      </c>
      <c r="CC9" s="27"/>
      <c r="CD9" s="342">
        <f>CB9+(IF(CD8&gt;CD5,CD5,CD8)-CD5)</f>
        <v>-588</v>
      </c>
      <c r="CE9" s="342">
        <f t="shared" ref="CE9:CI9" si="23">CD9+(IF(CE8&gt;CE5,CE5,CE8)-CE5)</f>
        <v>-672</v>
      </c>
      <c r="CF9" s="342">
        <f t="shared" si="23"/>
        <v>-756</v>
      </c>
      <c r="CG9" s="342">
        <f t="shared" si="23"/>
        <v>-840</v>
      </c>
      <c r="CH9" s="342">
        <f t="shared" si="23"/>
        <v>-924</v>
      </c>
      <c r="CI9" s="342">
        <f t="shared" si="23"/>
        <v>-1008</v>
      </c>
      <c r="CJ9" s="27"/>
      <c r="CK9" s="342">
        <f>CI9+(IF(CK8&gt;CK5,CK5,CK8)-CK5)</f>
        <v>-1092</v>
      </c>
      <c r="CL9" s="342">
        <f t="shared" ref="CL9:CO9" si="24">CK9+(IF(CL8&gt;CL5,CL5,CL8)-CL5)</f>
        <v>-1176</v>
      </c>
      <c r="CM9" s="342">
        <f t="shared" si="24"/>
        <v>-1260</v>
      </c>
      <c r="CN9" s="342">
        <f t="shared" si="24"/>
        <v>-1344</v>
      </c>
      <c r="CO9" s="342">
        <f t="shared" si="24"/>
        <v>-1428</v>
      </c>
      <c r="CP9" s="386"/>
      <c r="CQ9" s="386"/>
      <c r="CR9" s="386"/>
      <c r="CS9" s="386"/>
      <c r="CT9" s="386"/>
      <c r="CU9" s="386"/>
      <c r="CV9" s="386"/>
      <c r="CW9" s="386"/>
      <c r="CX9" s="386"/>
      <c r="CY9" s="386"/>
      <c r="CZ9" s="29"/>
      <c r="DA9" s="390">
        <f>ROUNDUP(CO9,0)</f>
        <v>-1428</v>
      </c>
      <c r="DB9" s="354"/>
      <c r="DC9" s="354"/>
      <c r="DD9" s="354"/>
      <c r="DE9" s="354"/>
      <c r="DF9" s="354"/>
      <c r="DG9" s="354"/>
      <c r="DH9" s="354"/>
      <c r="DI9" s="354"/>
      <c r="DJ9" s="354"/>
      <c r="DK9" s="354"/>
      <c r="DL9" s="354"/>
      <c r="DM9" s="354"/>
      <c r="DN9" s="354"/>
      <c r="DO9" s="354"/>
      <c r="DP9" s="354"/>
      <c r="DQ9" s="354"/>
      <c r="DR9" s="354"/>
      <c r="DS9" s="354"/>
      <c r="DT9" s="354"/>
      <c r="DU9" s="354"/>
      <c r="DV9" s="354"/>
      <c r="DW9" s="354"/>
      <c r="DX9" s="354"/>
      <c r="DY9" s="354"/>
      <c r="DZ9" s="354"/>
      <c r="EA9" s="354"/>
      <c r="EB9" s="354"/>
      <c r="EC9" s="354"/>
      <c r="ED9" s="354"/>
      <c r="EE9" s="354"/>
      <c r="EF9" s="354"/>
    </row>
    <row r="10" spans="1:136" ht="15" customHeight="1" thickBot="1">
      <c r="A10" s="285"/>
      <c r="B10" s="283"/>
      <c r="C10" s="142" t="s">
        <v>94</v>
      </c>
      <c r="D10" s="341">
        <f>IF(D8&gt;172,D8-172,0)-D6</f>
        <v>0</v>
      </c>
      <c r="E10" s="341">
        <f>D10 + (IF(E8&gt;172,E8-172,0)-E6)</f>
        <v>0</v>
      </c>
      <c r="F10" s="341">
        <f t="shared" ref="F10:H10" si="25">E10 + (IF(F8&gt;172,F8-172,0)-F6)</f>
        <v>0</v>
      </c>
      <c r="G10" s="341">
        <f t="shared" si="25"/>
        <v>0</v>
      </c>
      <c r="H10" s="341">
        <f t="shared" si="25"/>
        <v>0</v>
      </c>
      <c r="I10" s="140"/>
      <c r="J10" s="341">
        <f>H10+(IF(J8&gt;172,J8-172,0)-J6)</f>
        <v>0</v>
      </c>
      <c r="K10" s="341">
        <f>J10 + (IF(K8&gt;172,K8-172,0)-K6)</f>
        <v>0</v>
      </c>
      <c r="L10" s="341">
        <f t="shared" ref="L10:O10" si="26">K10 + (IF(L8&gt;172,L8-172,0)-L6)</f>
        <v>0</v>
      </c>
      <c r="M10" s="341">
        <f t="shared" si="26"/>
        <v>0</v>
      </c>
      <c r="N10" s="341">
        <f t="shared" si="26"/>
        <v>0</v>
      </c>
      <c r="O10" s="341">
        <f t="shared" si="26"/>
        <v>0</v>
      </c>
      <c r="P10" s="140"/>
      <c r="Q10" s="341">
        <f>O10+(IF(Q8&gt;172,Q8-172,0)-Q6)</f>
        <v>0</v>
      </c>
      <c r="R10" s="341">
        <f>Q10 + (IF(R8&gt;172,R8-172,0)-R6)</f>
        <v>0</v>
      </c>
      <c r="S10" s="341">
        <f t="shared" ref="S10:V10" si="27">R10 + (IF(S8&gt;172,S8-172,0)-S6)</f>
        <v>0</v>
      </c>
      <c r="T10" s="341">
        <f t="shared" si="27"/>
        <v>0</v>
      </c>
      <c r="U10" s="387"/>
      <c r="V10" s="387"/>
      <c r="W10" s="140"/>
      <c r="X10" s="341">
        <f>T10+(IF(X8&gt;172,X8-172,0)-X6)</f>
        <v>0</v>
      </c>
      <c r="Y10" s="341">
        <f>X10 + (IF(Y8&gt;172,Y8-172,0)-Y6)</f>
        <v>0</v>
      </c>
      <c r="Z10" s="341">
        <f t="shared" ref="Z10:AC10" si="28">Y10 + (IF(Z8&gt;172,Z8-172,0)-Z6)</f>
        <v>0</v>
      </c>
      <c r="AA10" s="341">
        <f t="shared" si="28"/>
        <v>0</v>
      </c>
      <c r="AB10" s="341">
        <f t="shared" si="28"/>
        <v>0</v>
      </c>
      <c r="AC10" s="341">
        <f t="shared" si="28"/>
        <v>0</v>
      </c>
      <c r="AD10" s="140"/>
      <c r="AE10" s="341">
        <f>AC10+(IF(AE8&gt;172,AE8-172,0)-AE6)</f>
        <v>0</v>
      </c>
      <c r="AF10" s="341">
        <f>AE10 + (IF(AF8&gt;172,AF8-172,0)-AF6)</f>
        <v>0</v>
      </c>
      <c r="AG10" s="341">
        <f t="shared" ref="AG10" si="29">AF10 + (IF(AG8&gt;172,AG8-172,0)-AG6)</f>
        <v>0</v>
      </c>
      <c r="AH10" s="141"/>
      <c r="AI10" s="343">
        <f>AG10</f>
        <v>0</v>
      </c>
      <c r="AK10" s="283"/>
      <c r="AL10" s="142" t="s">
        <v>94</v>
      </c>
      <c r="AM10" s="387"/>
      <c r="AN10" s="394">
        <f>AM10 + (IF(AN8&gt;172,AN8-172,0)-AN6)</f>
        <v>0</v>
      </c>
      <c r="AO10" s="395">
        <f t="shared" ref="AO10" si="30">AN10 + (IF(AO8&gt;172,AO8-172,0)-AO6)</f>
        <v>0</v>
      </c>
      <c r="AP10" s="396"/>
      <c r="AQ10" s="395">
        <f>AO10+(IF(AQ8&gt;172,AQ8-172,0)-AQ6)</f>
        <v>0</v>
      </c>
      <c r="AR10" s="395">
        <f>AQ10 + (IF(AR8&gt;172,AR8-172,0)-AR6)</f>
        <v>0</v>
      </c>
      <c r="AS10" s="395">
        <f t="shared" ref="AS10:AV10" si="31">AR10 + (IF(AS8&gt;172,AS8-172,0)-AS6)</f>
        <v>0</v>
      </c>
      <c r="AT10" s="395">
        <f t="shared" si="31"/>
        <v>0</v>
      </c>
      <c r="AU10" s="395">
        <f t="shared" si="31"/>
        <v>0</v>
      </c>
      <c r="AV10" s="395">
        <f t="shared" si="31"/>
        <v>0</v>
      </c>
      <c r="AW10" s="396"/>
      <c r="AX10" s="395">
        <f>AV10+(IF(AX8&gt;172,AX8-172,0)-AX6)</f>
        <v>0</v>
      </c>
      <c r="AY10" s="395">
        <f>AX10 + (IF(AY8&gt;172,AY8-172,0)-AY6)</f>
        <v>0</v>
      </c>
      <c r="AZ10" s="395">
        <f t="shared" ref="AZ10:BC10" si="32">AY10 + (IF(AZ8&gt;172,AZ8-172,0)-AZ6)</f>
        <v>0</v>
      </c>
      <c r="BA10" s="395">
        <f t="shared" si="32"/>
        <v>0</v>
      </c>
      <c r="BB10" s="395">
        <f t="shared" si="32"/>
        <v>0</v>
      </c>
      <c r="BC10" s="395">
        <f t="shared" si="32"/>
        <v>0</v>
      </c>
      <c r="BD10" s="396"/>
      <c r="BE10" s="395">
        <f>BC10+(IF(BE8&gt;172,BE8-172,0)-BE6)</f>
        <v>0</v>
      </c>
      <c r="BF10" s="395">
        <f>BE10 + (IF(BF8&gt;172,BF8-172,0)-BF6)</f>
        <v>0</v>
      </c>
      <c r="BG10" s="395">
        <f t="shared" ref="BG10:BJ10" si="33">BF10 + (IF(BG8&gt;172,BG8-172,0)-BG6)</f>
        <v>0</v>
      </c>
      <c r="BH10" s="395">
        <f t="shared" si="33"/>
        <v>0</v>
      </c>
      <c r="BI10" s="395">
        <f t="shared" si="33"/>
        <v>0</v>
      </c>
      <c r="BJ10" s="395">
        <f t="shared" si="33"/>
        <v>0</v>
      </c>
      <c r="BK10" s="396"/>
      <c r="BL10" s="395">
        <f>BJ10+(IF(BL8&gt;172,BL8-172,0)-BL6)</f>
        <v>0</v>
      </c>
      <c r="BM10" s="395">
        <f>BL10 + (IF(BM8&gt;172,BM8-172,0)-BM6)</f>
        <v>0</v>
      </c>
      <c r="BN10" s="395">
        <f t="shared" ref="BN10:BQ10" si="34">BM10 + (IF(BN8&gt;172,BN8-172,0)-BN6)</f>
        <v>0</v>
      </c>
      <c r="BO10" s="395">
        <f t="shared" si="34"/>
        <v>0</v>
      </c>
      <c r="BP10" s="395">
        <f t="shared" si="34"/>
        <v>0</v>
      </c>
      <c r="BQ10" s="397">
        <f t="shared" si="34"/>
        <v>0</v>
      </c>
      <c r="BR10" s="343">
        <f>BP10</f>
        <v>0</v>
      </c>
      <c r="BS10" s="353"/>
      <c r="BT10" s="283"/>
      <c r="BU10" s="142" t="s">
        <v>94</v>
      </c>
      <c r="BV10" s="140"/>
      <c r="BW10" s="394">
        <f>BV10 + (IF(BW8&gt;172,BW8-172,0)-BW6)</f>
        <v>0</v>
      </c>
      <c r="BX10" s="395">
        <f t="shared" ref="BX10:BZ10" si="35">BW10 + (IF(BX8&gt;172,BX8-172,0)-BX6)</f>
        <v>0</v>
      </c>
      <c r="BY10" s="395">
        <f t="shared" si="35"/>
        <v>0</v>
      </c>
      <c r="BZ10" s="395">
        <f t="shared" si="35"/>
        <v>0</v>
      </c>
      <c r="CA10" s="395">
        <f>BY10+(IF(CA8&gt;172,CA8-172,0)-CA6)</f>
        <v>0</v>
      </c>
      <c r="CB10" s="395">
        <f>BZ10+(IF(CB8&gt;172,CB8-172,0)-CB6)</f>
        <v>0</v>
      </c>
      <c r="CC10" s="140"/>
      <c r="CD10" s="341">
        <f t="shared" ref="CD10:CH10" si="36">CC10 + (IF(CD8&gt;172,CD8-172,0)-CD6)</f>
        <v>0</v>
      </c>
      <c r="CE10" s="341">
        <f t="shared" si="36"/>
        <v>0</v>
      </c>
      <c r="CF10" s="341">
        <f t="shared" si="36"/>
        <v>0</v>
      </c>
      <c r="CG10" s="341">
        <f t="shared" si="36"/>
        <v>0</v>
      </c>
      <c r="CH10" s="341">
        <f t="shared" si="36"/>
        <v>0</v>
      </c>
      <c r="CI10" s="341">
        <f>CG10+(IF(CI8&gt;172,CI8-172,0)-CI6)</f>
        <v>0</v>
      </c>
      <c r="CJ10" s="140"/>
      <c r="CK10" s="341">
        <f t="shared" ref="CK10:CO10" si="37">CJ10 + (IF(CK8&gt;172,CK8-172,0)-CK6)</f>
        <v>0</v>
      </c>
      <c r="CL10" s="341">
        <f t="shared" si="37"/>
        <v>0</v>
      </c>
      <c r="CM10" s="341">
        <f t="shared" si="37"/>
        <v>0</v>
      </c>
      <c r="CN10" s="341">
        <f t="shared" si="37"/>
        <v>0</v>
      </c>
      <c r="CO10" s="341">
        <f t="shared" si="37"/>
        <v>0</v>
      </c>
      <c r="CP10" s="387"/>
      <c r="CQ10" s="387"/>
      <c r="CR10" s="387"/>
      <c r="CS10" s="387"/>
      <c r="CT10" s="387"/>
      <c r="CU10" s="387"/>
      <c r="CV10" s="387"/>
      <c r="CW10" s="387"/>
      <c r="CX10" s="387"/>
      <c r="CY10" s="387"/>
      <c r="CZ10" s="141"/>
      <c r="DA10" s="343">
        <f>CO10</f>
        <v>0</v>
      </c>
      <c r="DB10" s="354"/>
      <c r="DC10" s="354"/>
      <c r="DD10" s="354"/>
      <c r="DE10" s="354"/>
      <c r="DF10" s="354"/>
      <c r="DG10" s="354"/>
      <c r="DH10" s="354"/>
      <c r="DI10" s="354"/>
      <c r="DJ10" s="354"/>
      <c r="DK10" s="354"/>
      <c r="DL10" s="354"/>
      <c r="DM10" s="354"/>
      <c r="DN10" s="354"/>
      <c r="DO10" s="354"/>
      <c r="DP10" s="354"/>
      <c r="DQ10" s="354"/>
      <c r="DR10" s="354"/>
      <c r="DS10" s="354"/>
      <c r="DT10" s="354"/>
      <c r="DU10" s="354"/>
      <c r="DV10" s="354"/>
      <c r="DW10" s="354"/>
      <c r="DX10" s="354"/>
      <c r="DY10" s="354"/>
      <c r="DZ10" s="354"/>
      <c r="EA10" s="354"/>
      <c r="EB10" s="354"/>
      <c r="EC10" s="354"/>
      <c r="ED10" s="354"/>
      <c r="EE10" s="354"/>
      <c r="EF10" s="354"/>
    </row>
    <row r="11" spans="1:136" ht="15" customHeight="1">
      <c r="A11" s="285"/>
      <c r="B11" s="281" t="s">
        <v>51</v>
      </c>
      <c r="C11" s="34" t="s">
        <v>88</v>
      </c>
      <c r="D11" s="50">
        <f>ROUNDUP((PLANEJAMENTO!$AY$4/PLANEJAMENTO!$BG$3)*PLANEJAMENTO!$BJ$4,0)</f>
        <v>68</v>
      </c>
      <c r="E11" s="50">
        <f>ROUNDUP((PLANEJAMENTO!$AY$4/PLANEJAMENTO!$BG$3)*PLANEJAMENTO!$BJ$4,0)</f>
        <v>68</v>
      </c>
      <c r="F11" s="50">
        <f>ROUNDUP((PLANEJAMENTO!$AY$4/PLANEJAMENTO!$BG$3)*PLANEJAMENTO!$BJ$4,0)</f>
        <v>68</v>
      </c>
      <c r="G11" s="50">
        <f>ROUNDUP((PLANEJAMENTO!$AY$4/PLANEJAMENTO!$BG$3)*PLANEJAMENTO!$BJ$4,0)</f>
        <v>68</v>
      </c>
      <c r="H11" s="50">
        <f>ROUNDUP((PLANEJAMENTO!$AY$4/PLANEJAMENTO!$BG$3)*PLANEJAMENTO!$BJ$4,0)</f>
        <v>68</v>
      </c>
      <c r="I11" s="38"/>
      <c r="J11" s="50">
        <f>ROUNDUP((PLANEJAMENTO!$AY$4/PLANEJAMENTO!$BG$3)*PLANEJAMENTO!$BJ$4,0)</f>
        <v>68</v>
      </c>
      <c r="K11" s="50">
        <f>ROUNDUP((PLANEJAMENTO!$AY$4/PLANEJAMENTO!$BG$3)*PLANEJAMENTO!$BJ$4,0)</f>
        <v>68</v>
      </c>
      <c r="L11" s="50">
        <f>ROUNDUP((PLANEJAMENTO!$AY$4/PLANEJAMENTO!$BG$3)*PLANEJAMENTO!$BJ$4,0)</f>
        <v>68</v>
      </c>
      <c r="M11" s="50">
        <f>ROUNDUP((PLANEJAMENTO!$AY$4/PLANEJAMENTO!$BG$3)*PLANEJAMENTO!$BJ$4,0)</f>
        <v>68</v>
      </c>
      <c r="N11" s="50">
        <f>ROUNDUP((PLANEJAMENTO!$AY$4/PLANEJAMENTO!$BG$3)*PLANEJAMENTO!$BJ$4,0)</f>
        <v>68</v>
      </c>
      <c r="O11" s="50">
        <f>ROUNDUP((PLANEJAMENTO!$AY$4/PLANEJAMENTO!$BG$3)*PLANEJAMENTO!$BJ$4,0)</f>
        <v>68</v>
      </c>
      <c r="P11" s="38"/>
      <c r="Q11" s="50">
        <f>ROUNDUP((PLANEJAMENTO!$AY$4/PLANEJAMENTO!$BG$3)*PLANEJAMENTO!$BJ$4,0)</f>
        <v>68</v>
      </c>
      <c r="R11" s="50">
        <f>ROUNDUP((PLANEJAMENTO!$AY$4/PLANEJAMENTO!$BG$3)*PLANEJAMENTO!$BJ$4,0)</f>
        <v>68</v>
      </c>
      <c r="S11" s="50">
        <f>ROUNDUP((PLANEJAMENTO!$AY$4/PLANEJAMENTO!$BG$3)*PLANEJAMENTO!$BJ$4,0)</f>
        <v>68</v>
      </c>
      <c r="T11" s="50">
        <f>ROUNDUP((PLANEJAMENTO!$AY$4/PLANEJAMENTO!$BG$3)*PLANEJAMENTO!$BJ$4,0)</f>
        <v>68</v>
      </c>
      <c r="U11" s="372"/>
      <c r="V11" s="372"/>
      <c r="W11" s="38"/>
      <c r="X11" s="50">
        <f>ROUNDUP((PLANEJAMENTO!$AY$4/PLANEJAMENTO!$BG$3)*PLANEJAMENTO!$BJ$4,0)</f>
        <v>68</v>
      </c>
      <c r="Y11" s="50">
        <f>ROUNDUP((PLANEJAMENTO!$AY$4/PLANEJAMENTO!$BG$3)*PLANEJAMENTO!$BJ$4,0)</f>
        <v>68</v>
      </c>
      <c r="Z11" s="50">
        <f>ROUNDUP((PLANEJAMENTO!$AY$4/PLANEJAMENTO!$BG$3)*PLANEJAMENTO!$BJ$4,0)</f>
        <v>68</v>
      </c>
      <c r="AA11" s="50">
        <f>ROUNDUP((PLANEJAMENTO!$AY$4/PLANEJAMENTO!$BG$3)*PLANEJAMENTO!$BJ$4,0)</f>
        <v>68</v>
      </c>
      <c r="AB11" s="50">
        <f>ROUNDUP((PLANEJAMENTO!$AY$4/PLANEJAMENTO!$BG$3)*PLANEJAMENTO!$BJ$4,0)</f>
        <v>68</v>
      </c>
      <c r="AC11" s="50">
        <f>ROUNDUP((PLANEJAMENTO!$AY$4/PLANEJAMENTO!$BG$3)*PLANEJAMENTO!$BJ$4,0)</f>
        <v>68</v>
      </c>
      <c r="AD11" s="38"/>
      <c r="AE11" s="50">
        <f>ROUNDUP((PLANEJAMENTO!$AY$4/PLANEJAMENTO!$BG$3)*PLANEJAMENTO!$BJ$4,0)</f>
        <v>68</v>
      </c>
      <c r="AF11" s="50">
        <f>ROUNDUP((PLANEJAMENTO!$AY$4/PLANEJAMENTO!$BG$3)*PLANEJAMENTO!$BJ$4,0)</f>
        <v>68</v>
      </c>
      <c r="AG11" s="50">
        <f>ROUNDUP((PLANEJAMENTO!$AY$4/PLANEJAMENTO!$BG$3)*PLANEJAMENTO!$BJ$4,0)</f>
        <v>68</v>
      </c>
      <c r="AH11" s="39"/>
      <c r="AI11" s="340">
        <f>ROUNDUP(SUM(D11:AG11),0)</f>
        <v>1632</v>
      </c>
      <c r="AK11" s="281" t="s">
        <v>51</v>
      </c>
      <c r="AL11" s="34" t="s">
        <v>88</v>
      </c>
      <c r="AM11" s="372"/>
      <c r="AN11" s="88">
        <f>ROUNDUP((PLANEJAMENTO!$BA$4/PLANEJAMENTO!$BG$4)*PLANEJAMENTO!$BJ$4,0)</f>
        <v>60</v>
      </c>
      <c r="AO11" s="88">
        <f>ROUNDUP((PLANEJAMENTO!$BA$4/PLANEJAMENTO!$BG$4)*PLANEJAMENTO!$BJ$4,0)</f>
        <v>60</v>
      </c>
      <c r="AP11" s="43"/>
      <c r="AQ11" s="88">
        <f>ROUNDUP((PLANEJAMENTO!$BA$4/PLANEJAMENTO!$BG$4)*PLANEJAMENTO!$BJ$4,0)</f>
        <v>60</v>
      </c>
      <c r="AR11" s="88">
        <f>ROUNDUP((PLANEJAMENTO!$BA$4/PLANEJAMENTO!$BG$4)*PLANEJAMENTO!$BJ$4,0)</f>
        <v>60</v>
      </c>
      <c r="AS11" s="88">
        <f>ROUNDUP((PLANEJAMENTO!$BA$4/PLANEJAMENTO!$BG$4)*PLANEJAMENTO!$BJ$4,0)</f>
        <v>60</v>
      </c>
      <c r="AT11" s="88">
        <f>ROUNDUP((PLANEJAMENTO!$BA$4/PLANEJAMENTO!$BG$4)*PLANEJAMENTO!$BJ$4,0)</f>
        <v>60</v>
      </c>
      <c r="AU11" s="88">
        <f>ROUNDUP((PLANEJAMENTO!$BA$4/PLANEJAMENTO!$BG$4)*PLANEJAMENTO!$BJ$4,0)</f>
        <v>60</v>
      </c>
      <c r="AV11" s="88">
        <f>ROUNDUP((PLANEJAMENTO!$BA$4/PLANEJAMENTO!$BG$4)*PLANEJAMENTO!$BJ$4,0)</f>
        <v>60</v>
      </c>
      <c r="AW11" s="43"/>
      <c r="AX11" s="88">
        <f>ROUNDUP((PLANEJAMENTO!$BA$4/PLANEJAMENTO!$BG$4)*PLANEJAMENTO!$BJ$4,0)</f>
        <v>60</v>
      </c>
      <c r="AY11" s="88">
        <f>ROUNDUP((PLANEJAMENTO!$BA$4/PLANEJAMENTO!$BG$4)*PLANEJAMENTO!$BJ$4,0)</f>
        <v>60</v>
      </c>
      <c r="AZ11" s="88">
        <f>ROUNDUP((PLANEJAMENTO!$BA$4/PLANEJAMENTO!$BG$4)*PLANEJAMENTO!$BJ$4,0)</f>
        <v>60</v>
      </c>
      <c r="BA11" s="88">
        <f>ROUNDUP((PLANEJAMENTO!$BA$4/PLANEJAMENTO!$BG$4)*PLANEJAMENTO!$BJ$4,0)</f>
        <v>60</v>
      </c>
      <c r="BB11" s="88">
        <f>ROUNDUP((PLANEJAMENTO!$BA$4/PLANEJAMENTO!$BG$4)*PLANEJAMENTO!$BJ$4,0)</f>
        <v>60</v>
      </c>
      <c r="BC11" s="88">
        <f>ROUNDUP((PLANEJAMENTO!$BA$4/PLANEJAMENTO!$BG$4)*PLANEJAMENTO!$BJ$4,0)</f>
        <v>60</v>
      </c>
      <c r="BD11" s="43"/>
      <c r="BE11" s="88">
        <f>ROUNDUP((PLANEJAMENTO!$BA$4/PLANEJAMENTO!$BG$4)*PLANEJAMENTO!$BJ$4,0)</f>
        <v>60</v>
      </c>
      <c r="BF11" s="88">
        <f>ROUNDUP((PLANEJAMENTO!$BA$4/PLANEJAMENTO!$BG$4)*PLANEJAMENTO!$BJ$4,0)</f>
        <v>60</v>
      </c>
      <c r="BG11" s="88">
        <f>ROUNDUP((PLANEJAMENTO!$BA$4/PLANEJAMENTO!$BG$4)*PLANEJAMENTO!$BJ$4,0)</f>
        <v>60</v>
      </c>
      <c r="BH11" s="88">
        <f>ROUNDUP((PLANEJAMENTO!$BA$4/PLANEJAMENTO!$BG$4)*PLANEJAMENTO!$BJ$4,0)</f>
        <v>60</v>
      </c>
      <c r="BI11" s="88">
        <f>ROUNDUP((PLANEJAMENTO!$BA$4/PLANEJAMENTO!$BG$4)*PLANEJAMENTO!$BJ$4,0)</f>
        <v>60</v>
      </c>
      <c r="BJ11" s="88">
        <f>ROUNDUP((PLANEJAMENTO!$BA$4/PLANEJAMENTO!$BG$4)*PLANEJAMENTO!$BJ$4,0)</f>
        <v>60</v>
      </c>
      <c r="BK11" s="43"/>
      <c r="BL11" s="88">
        <f>ROUNDUP((PLANEJAMENTO!$BA$4/PLANEJAMENTO!$BG$4)*PLANEJAMENTO!$BJ$4,0)</f>
        <v>60</v>
      </c>
      <c r="BM11" s="88">
        <f>ROUNDUP((PLANEJAMENTO!$BA$4/PLANEJAMENTO!$BG$4)*PLANEJAMENTO!$BJ$4,0)</f>
        <v>60</v>
      </c>
      <c r="BN11" s="88">
        <f>ROUNDUP((PLANEJAMENTO!$BA$4/PLANEJAMENTO!$BG$4)*PLANEJAMENTO!$BJ$4,0)</f>
        <v>60</v>
      </c>
      <c r="BO11" s="88">
        <f>ROUNDUP((PLANEJAMENTO!$BA$4/PLANEJAMENTO!$BG$4)*PLANEJAMENTO!$BJ$4,0)</f>
        <v>60</v>
      </c>
      <c r="BP11" s="88">
        <f>ROUNDUP((PLANEJAMENTO!$BA$4/PLANEJAMENTO!$BG$4)*PLANEJAMENTO!$BJ$4,0)</f>
        <v>60</v>
      </c>
      <c r="BQ11" s="88">
        <f>ROUNDUP((PLANEJAMENTO!$BA$4/PLANEJAMENTO!$BG$4)*PLANEJAMENTO!$BJ$4,0)</f>
        <v>60</v>
      </c>
      <c r="BR11" s="340">
        <f>ROUNDUP(SUM(AM11:BP11),0)</f>
        <v>1500</v>
      </c>
      <c r="BS11" s="353"/>
      <c r="BT11" s="281" t="s">
        <v>51</v>
      </c>
      <c r="BU11" s="34" t="s">
        <v>88</v>
      </c>
      <c r="BV11" s="38"/>
      <c r="BW11" s="88">
        <f>ROUNDUP((PLANEJAMENTO!$BC$4/PLANEJAMENTO!$BG$5)*PLANEJAMENTO!$BJ$4,0)</f>
        <v>62</v>
      </c>
      <c r="BX11" s="88">
        <f>ROUNDUP((PLANEJAMENTO!$BC$4/PLANEJAMENTO!$BG$5)*PLANEJAMENTO!$BJ$4,0)</f>
        <v>62</v>
      </c>
      <c r="BY11" s="88">
        <f>ROUNDUP((PLANEJAMENTO!$BC$4/PLANEJAMENTO!$BG$5)*PLANEJAMENTO!$BJ$4,0)</f>
        <v>62</v>
      </c>
      <c r="BZ11" s="88">
        <f>ROUNDUP((PLANEJAMENTO!$BC$4/PLANEJAMENTO!$BG$5)*PLANEJAMENTO!$BJ$4,0)</f>
        <v>62</v>
      </c>
      <c r="CA11" s="88">
        <f>ROUNDUP((PLANEJAMENTO!$BC$4/PLANEJAMENTO!$BG$5)*PLANEJAMENTO!$BJ$4,0)</f>
        <v>62</v>
      </c>
      <c r="CB11" s="88">
        <f>ROUNDUP((PLANEJAMENTO!$BC$4/PLANEJAMENTO!$BG$5)*PLANEJAMENTO!$BJ$4,0)</f>
        <v>62</v>
      </c>
      <c r="CC11" s="38"/>
      <c r="CD11" s="88">
        <f>ROUNDUP((PLANEJAMENTO!$BC$4/PLANEJAMENTO!$BG$5)*PLANEJAMENTO!$BJ$4,0)</f>
        <v>62</v>
      </c>
      <c r="CE11" s="88">
        <f>ROUNDUP((PLANEJAMENTO!$BC$4/PLANEJAMENTO!$BG$5)*PLANEJAMENTO!$BJ$4,0)</f>
        <v>62</v>
      </c>
      <c r="CF11" s="88">
        <f>ROUNDUP((PLANEJAMENTO!$BC$4/PLANEJAMENTO!$BG$5)*PLANEJAMENTO!$BJ$4,0)</f>
        <v>62</v>
      </c>
      <c r="CG11" s="88">
        <f>ROUNDUP((PLANEJAMENTO!$BC$4/PLANEJAMENTO!$BG$5)*PLANEJAMENTO!$BJ$4,0)</f>
        <v>62</v>
      </c>
      <c r="CH11" s="88">
        <f>ROUNDUP((PLANEJAMENTO!$BC$4/PLANEJAMENTO!$BG$5)*PLANEJAMENTO!$BJ$4,0)</f>
        <v>62</v>
      </c>
      <c r="CI11" s="88">
        <f>ROUNDUP((PLANEJAMENTO!$BC$4/PLANEJAMENTO!$BG$5)*PLANEJAMENTO!$BJ$4,0)</f>
        <v>62</v>
      </c>
      <c r="CJ11" s="38"/>
      <c r="CK11" s="88">
        <f>ROUNDUP((PLANEJAMENTO!$BC$4/PLANEJAMENTO!$BG$5)*PLANEJAMENTO!$BJ$4,0)</f>
        <v>62</v>
      </c>
      <c r="CL11" s="88">
        <f>ROUNDUP((PLANEJAMENTO!$BC$4/PLANEJAMENTO!$BG$5)*PLANEJAMENTO!$BJ$4,0)</f>
        <v>62</v>
      </c>
      <c r="CM11" s="88">
        <f>ROUNDUP((PLANEJAMENTO!$BC$4/PLANEJAMENTO!$BG$5)*PLANEJAMENTO!$BJ$4,0)</f>
        <v>62</v>
      </c>
      <c r="CN11" s="88">
        <f>ROUNDUP((PLANEJAMENTO!$BC$4/PLANEJAMENTO!$BG$5)*PLANEJAMENTO!$BJ$4,0)</f>
        <v>62</v>
      </c>
      <c r="CO11" s="88">
        <f>ROUNDUP((PLANEJAMENTO!$BC$4/PLANEJAMENTO!$BG$5)*PLANEJAMENTO!$BJ$4,0)</f>
        <v>62</v>
      </c>
      <c r="CP11" s="372"/>
      <c r="CQ11" s="372"/>
      <c r="CR11" s="372"/>
      <c r="CS11" s="372"/>
      <c r="CT11" s="372"/>
      <c r="CU11" s="372"/>
      <c r="CV11" s="372"/>
      <c r="CW11" s="372"/>
      <c r="CX11" s="372"/>
      <c r="CY11" s="372"/>
      <c r="CZ11" s="39"/>
      <c r="DA11" s="340">
        <f>ROUNDUP(SUM(BV11:CY11),0)</f>
        <v>1054</v>
      </c>
      <c r="DB11" s="354"/>
      <c r="DC11" s="354"/>
      <c r="DD11" s="354"/>
      <c r="DE11" s="354"/>
      <c r="DF11" s="354"/>
      <c r="DG11" s="354"/>
      <c r="DH11" s="354"/>
      <c r="DI11" s="354"/>
      <c r="DJ11" s="354"/>
      <c r="DK11" s="354"/>
      <c r="DL11" s="354"/>
      <c r="DM11" s="354"/>
      <c r="DN11" s="354"/>
      <c r="DO11" s="354"/>
      <c r="DP11" s="354"/>
      <c r="DQ11" s="354"/>
      <c r="DR11" s="354"/>
      <c r="DS11" s="354"/>
      <c r="DT11" s="354"/>
      <c r="DU11" s="354"/>
      <c r="DV11" s="354"/>
      <c r="DW11" s="354"/>
      <c r="DX11" s="354"/>
      <c r="DY11" s="354"/>
      <c r="DZ11" s="354"/>
      <c r="EA11" s="354"/>
      <c r="EB11" s="354"/>
      <c r="EC11" s="354"/>
      <c r="ED11" s="354"/>
      <c r="EE11" s="354"/>
      <c r="EF11" s="354"/>
    </row>
    <row r="12" spans="1:136" ht="15" customHeight="1">
      <c r="A12" s="285"/>
      <c r="B12" s="282"/>
      <c r="C12" s="73" t="s">
        <v>89</v>
      </c>
      <c r="D12" s="88">
        <f>ROUNDUP((PLANEJAMENTO!$AZ$4/PLANEJAMENTO!$BG$3)*PLANEJAMENTO!$BJ$4,0)</f>
        <v>0</v>
      </c>
      <c r="E12" s="88">
        <f>ROUNDUP((PLANEJAMENTO!$AZ$4/PLANEJAMENTO!$BG$3)*PLANEJAMENTO!$BJ$4,0)</f>
        <v>0</v>
      </c>
      <c r="F12" s="88">
        <f>ROUNDUP((PLANEJAMENTO!$AZ$4/PLANEJAMENTO!$BG$3)*PLANEJAMENTO!$BJ$4,0)</f>
        <v>0</v>
      </c>
      <c r="G12" s="88">
        <f>ROUNDUP((PLANEJAMENTO!$AZ$4/PLANEJAMENTO!$BG$3)*PLANEJAMENTO!$BJ$4,0)</f>
        <v>0</v>
      </c>
      <c r="H12" s="88">
        <f>ROUNDUP((PLANEJAMENTO!$AZ$4/PLANEJAMENTO!$BG$3)*PLANEJAMENTO!$BJ$4,0)</f>
        <v>0</v>
      </c>
      <c r="I12" s="43"/>
      <c r="J12" s="88">
        <f>ROUNDUP((PLANEJAMENTO!$AZ$4/PLANEJAMENTO!$BG$3)*PLANEJAMENTO!$BJ$4,0)</f>
        <v>0</v>
      </c>
      <c r="K12" s="88">
        <f>ROUNDUP((PLANEJAMENTO!$AZ$4/PLANEJAMENTO!$BG$3)*PLANEJAMENTO!$BJ$4,0)</f>
        <v>0</v>
      </c>
      <c r="L12" s="88">
        <f>ROUNDUP((PLANEJAMENTO!$AZ$4/PLANEJAMENTO!$BG$3)*PLANEJAMENTO!$BJ$4,0)</f>
        <v>0</v>
      </c>
      <c r="M12" s="88">
        <f>ROUNDUP((PLANEJAMENTO!$AZ$4/PLANEJAMENTO!$BG$3)*PLANEJAMENTO!$BJ$4,0)</f>
        <v>0</v>
      </c>
      <c r="N12" s="88">
        <f>ROUNDUP((PLANEJAMENTO!$AZ$4/PLANEJAMENTO!$BG$3)*PLANEJAMENTO!$BJ$4,0)</f>
        <v>0</v>
      </c>
      <c r="O12" s="88">
        <f>ROUNDUP((PLANEJAMENTO!$AZ$4/PLANEJAMENTO!$BG$3)*PLANEJAMENTO!$BJ$4,0)</f>
        <v>0</v>
      </c>
      <c r="P12" s="43"/>
      <c r="Q12" s="88">
        <f>ROUNDUP((PLANEJAMENTO!$AZ$4/PLANEJAMENTO!$BG$3)*PLANEJAMENTO!$BJ$4,0)</f>
        <v>0</v>
      </c>
      <c r="R12" s="88">
        <f>ROUNDUP((PLANEJAMENTO!$AZ$4/PLANEJAMENTO!$BG$3)*PLANEJAMENTO!$BJ$4,0)</f>
        <v>0</v>
      </c>
      <c r="S12" s="88">
        <f>ROUNDUP((PLANEJAMENTO!$AZ$4/PLANEJAMENTO!$BG$3)*PLANEJAMENTO!$BJ$4,0)</f>
        <v>0</v>
      </c>
      <c r="T12" s="88">
        <f>ROUNDUP((PLANEJAMENTO!$AZ$4/PLANEJAMENTO!$BG$3)*PLANEJAMENTO!$BJ$4,0)</f>
        <v>0</v>
      </c>
      <c r="U12" s="45"/>
      <c r="V12" s="45"/>
      <c r="W12" s="43"/>
      <c r="X12" s="88">
        <f>ROUNDUP((PLANEJAMENTO!$AZ$4/PLANEJAMENTO!$BG$3)*PLANEJAMENTO!$BJ$4,0)</f>
        <v>0</v>
      </c>
      <c r="Y12" s="88">
        <f>ROUNDUP((PLANEJAMENTO!$AZ$4/PLANEJAMENTO!$BG$3)*PLANEJAMENTO!$BJ$4,0)</f>
        <v>0</v>
      </c>
      <c r="Z12" s="88">
        <f>ROUNDUP((PLANEJAMENTO!$AZ$4/PLANEJAMENTO!$BG$3)*PLANEJAMENTO!$BJ$4,0)</f>
        <v>0</v>
      </c>
      <c r="AA12" s="88">
        <f>ROUNDUP((PLANEJAMENTO!$AZ$4/PLANEJAMENTO!$BG$3)*PLANEJAMENTO!$BJ$4,0)</f>
        <v>0</v>
      </c>
      <c r="AB12" s="88">
        <f>ROUNDUP((PLANEJAMENTO!$AZ$4/PLANEJAMENTO!$BG$3)*PLANEJAMENTO!$BJ$4,0)</f>
        <v>0</v>
      </c>
      <c r="AC12" s="88">
        <f>ROUNDUP((PLANEJAMENTO!$AZ$4/PLANEJAMENTO!$BG$3)*PLANEJAMENTO!$BJ$4,0)</f>
        <v>0</v>
      </c>
      <c r="AD12" s="43"/>
      <c r="AE12" s="88">
        <f>ROUNDUP((PLANEJAMENTO!$AZ$4/PLANEJAMENTO!$BG$3)*PLANEJAMENTO!$BJ$4,0)</f>
        <v>0</v>
      </c>
      <c r="AF12" s="88">
        <f>ROUNDUP((PLANEJAMENTO!$AZ$4/PLANEJAMENTO!$BG$3)*PLANEJAMENTO!$BJ$4,0)</f>
        <v>0</v>
      </c>
      <c r="AG12" s="88">
        <f>ROUNDUP((PLANEJAMENTO!$AZ$4/PLANEJAMENTO!$BG$3)*PLANEJAMENTO!$BJ$4,0)</f>
        <v>0</v>
      </c>
      <c r="AH12" s="46"/>
      <c r="AI12" s="344">
        <f>SUM(D12:AG12)</f>
        <v>0</v>
      </c>
      <c r="AK12" s="282"/>
      <c r="AL12" s="73" t="s">
        <v>89</v>
      </c>
      <c r="AM12" s="45"/>
      <c r="AN12" s="88">
        <f>ROUNDUP((PLANEJAMENTO!$BB$4/PLANEJAMENTO!$BG$4)*PLANEJAMENTO!$BJ$4,0)</f>
        <v>0</v>
      </c>
      <c r="AO12" s="88">
        <f>ROUNDUP((PLANEJAMENTO!$BB$4/PLANEJAMENTO!$BG$4)*PLANEJAMENTO!$BJ$4,0)</f>
        <v>0</v>
      </c>
      <c r="AP12" s="43"/>
      <c r="AQ12" s="88">
        <f>ROUNDUP((PLANEJAMENTO!$BB$4/PLANEJAMENTO!$BG$4)*PLANEJAMENTO!$BJ$4,0)</f>
        <v>0</v>
      </c>
      <c r="AR12" s="88">
        <f>ROUNDUP((PLANEJAMENTO!$BB$4/PLANEJAMENTO!$BG$4)*PLANEJAMENTO!$BJ$4,0)</f>
        <v>0</v>
      </c>
      <c r="AS12" s="88">
        <f>ROUNDUP((PLANEJAMENTO!$BB$4/PLANEJAMENTO!$BG$4)*PLANEJAMENTO!$BJ$4,0)</f>
        <v>0</v>
      </c>
      <c r="AT12" s="88">
        <f>ROUNDUP((PLANEJAMENTO!$BB$4/PLANEJAMENTO!$BG$4)*PLANEJAMENTO!$BJ$4,0)</f>
        <v>0</v>
      </c>
      <c r="AU12" s="88">
        <f>ROUNDUP((PLANEJAMENTO!$BB$4/PLANEJAMENTO!$BG$4)*PLANEJAMENTO!$BJ$4,0)</f>
        <v>0</v>
      </c>
      <c r="AV12" s="88">
        <f>ROUNDUP((PLANEJAMENTO!$BB$4/PLANEJAMENTO!$BG$4)*PLANEJAMENTO!$BJ$4,0)</f>
        <v>0</v>
      </c>
      <c r="AW12" s="43"/>
      <c r="AX12" s="88">
        <f>ROUNDUP((PLANEJAMENTO!$BB$4/PLANEJAMENTO!$BG$4)*PLANEJAMENTO!$BJ$4,0)</f>
        <v>0</v>
      </c>
      <c r="AY12" s="88">
        <f>ROUNDUP((PLANEJAMENTO!$BB$4/PLANEJAMENTO!$BG$4)*PLANEJAMENTO!$BJ$4,0)</f>
        <v>0</v>
      </c>
      <c r="AZ12" s="88">
        <f>ROUNDUP((PLANEJAMENTO!$BB$4/PLANEJAMENTO!$BG$4)*PLANEJAMENTO!$BJ$4,0)</f>
        <v>0</v>
      </c>
      <c r="BA12" s="88">
        <f>ROUNDUP((PLANEJAMENTO!$BB$4/PLANEJAMENTO!$BG$4)*PLANEJAMENTO!$BJ$4,0)</f>
        <v>0</v>
      </c>
      <c r="BB12" s="88">
        <f>ROUNDUP((PLANEJAMENTO!$BB$4/PLANEJAMENTO!$BG$4)*PLANEJAMENTO!$BJ$4,0)</f>
        <v>0</v>
      </c>
      <c r="BC12" s="88">
        <f>ROUNDUP((PLANEJAMENTO!$BB$4/PLANEJAMENTO!$BG$4)*PLANEJAMENTO!$BJ$4,0)</f>
        <v>0</v>
      </c>
      <c r="BD12" s="43"/>
      <c r="BE12" s="88">
        <f>ROUNDUP((PLANEJAMENTO!$BB$4/PLANEJAMENTO!$BG$4)*PLANEJAMENTO!$BJ$4,0)</f>
        <v>0</v>
      </c>
      <c r="BF12" s="88">
        <f>ROUNDUP((PLANEJAMENTO!$BB$4/PLANEJAMENTO!$BG$4)*PLANEJAMENTO!$BJ$4,0)</f>
        <v>0</v>
      </c>
      <c r="BG12" s="88">
        <f>ROUNDUP((PLANEJAMENTO!$BB$4/PLANEJAMENTO!$BG$4)*PLANEJAMENTO!$BJ$4,0)</f>
        <v>0</v>
      </c>
      <c r="BH12" s="88">
        <f>ROUNDUP((PLANEJAMENTO!$BB$4/PLANEJAMENTO!$BG$4)*PLANEJAMENTO!$BJ$4,0)</f>
        <v>0</v>
      </c>
      <c r="BI12" s="88">
        <f>ROUNDUP((PLANEJAMENTO!$BB$4/PLANEJAMENTO!$BG$4)*PLANEJAMENTO!$BJ$4,0)</f>
        <v>0</v>
      </c>
      <c r="BJ12" s="88">
        <f>ROUNDUP((PLANEJAMENTO!$BB$4/PLANEJAMENTO!$BG$4)*PLANEJAMENTO!$BJ$4,0)</f>
        <v>0</v>
      </c>
      <c r="BK12" s="43"/>
      <c r="BL12" s="88">
        <f>ROUNDUP((PLANEJAMENTO!$BB$4/PLANEJAMENTO!$BG$4)*PLANEJAMENTO!$BJ$4,0)</f>
        <v>0</v>
      </c>
      <c r="BM12" s="88">
        <f>ROUNDUP((PLANEJAMENTO!$BB$4/PLANEJAMENTO!$BG$4)*PLANEJAMENTO!$BJ$4,0)</f>
        <v>0</v>
      </c>
      <c r="BN12" s="88">
        <f>ROUNDUP((PLANEJAMENTO!$BB$4/PLANEJAMENTO!$BG$4)*PLANEJAMENTO!$BJ$4,0)</f>
        <v>0</v>
      </c>
      <c r="BO12" s="88">
        <f>ROUNDUP((PLANEJAMENTO!$BB$4/PLANEJAMENTO!$BG$4)*PLANEJAMENTO!$BJ$4,0)</f>
        <v>0</v>
      </c>
      <c r="BP12" s="88">
        <f>ROUNDUP((PLANEJAMENTO!$BB$4/PLANEJAMENTO!$BG$4)*PLANEJAMENTO!$BJ$4,0)</f>
        <v>0</v>
      </c>
      <c r="BQ12" s="88">
        <f>ROUNDUP((PLANEJAMENTO!$BB$4/PLANEJAMENTO!$BG$4)*PLANEJAMENTO!$BJ$4,0)</f>
        <v>0</v>
      </c>
      <c r="BR12" s="344">
        <f>SUM(AM12:BP12)</f>
        <v>0</v>
      </c>
      <c r="BS12" s="353"/>
      <c r="BT12" s="282"/>
      <c r="BU12" s="73" t="s">
        <v>89</v>
      </c>
      <c r="BV12" s="43"/>
      <c r="BW12" s="88">
        <f>ROUNDUP((PLANEJAMENTO!$BD$4/PLANEJAMENTO!$BG$3)*PLANEJAMENTO!$BJ$4,0)</f>
        <v>0</v>
      </c>
      <c r="BX12" s="88">
        <f>ROUNDUP((PLANEJAMENTO!$BD$4/PLANEJAMENTO!$BG$3)*PLANEJAMENTO!$BJ$4,0)</f>
        <v>0</v>
      </c>
      <c r="BY12" s="88">
        <f>ROUNDUP((PLANEJAMENTO!$BD$4/PLANEJAMENTO!$BG$3)*PLANEJAMENTO!$BJ$4,0)</f>
        <v>0</v>
      </c>
      <c r="BZ12" s="88">
        <f>ROUNDUP((PLANEJAMENTO!$BD$4/PLANEJAMENTO!$BG$3)*PLANEJAMENTO!$BJ$4,0)</f>
        <v>0</v>
      </c>
      <c r="CA12" s="88">
        <f>ROUNDUP((PLANEJAMENTO!$BD$4/PLANEJAMENTO!$BG$3)*PLANEJAMENTO!$BJ$4,0)</f>
        <v>0</v>
      </c>
      <c r="CB12" s="88">
        <f>ROUNDUP((PLANEJAMENTO!$BD$4/PLANEJAMENTO!$BG$3)*PLANEJAMENTO!$BJ$4,0)</f>
        <v>0</v>
      </c>
      <c r="CC12" s="43"/>
      <c r="CD12" s="88">
        <f>ROUNDUP((PLANEJAMENTO!$BD$4/PLANEJAMENTO!$BG$3)*PLANEJAMENTO!$BJ$4,0)</f>
        <v>0</v>
      </c>
      <c r="CE12" s="88">
        <f>ROUNDUP((PLANEJAMENTO!$BD$4/PLANEJAMENTO!$BG$3)*PLANEJAMENTO!$BJ$4,0)</f>
        <v>0</v>
      </c>
      <c r="CF12" s="88">
        <f>ROUNDUP((PLANEJAMENTO!$BD$4/PLANEJAMENTO!$BG$3)*PLANEJAMENTO!$BJ$4,0)</f>
        <v>0</v>
      </c>
      <c r="CG12" s="88">
        <f>ROUNDUP((PLANEJAMENTO!$BD$4/PLANEJAMENTO!$BG$3)*PLANEJAMENTO!$BJ$4,0)</f>
        <v>0</v>
      </c>
      <c r="CH12" s="88">
        <f>ROUNDUP((PLANEJAMENTO!$BD$4/PLANEJAMENTO!$BG$3)*PLANEJAMENTO!$BJ$4,0)</f>
        <v>0</v>
      </c>
      <c r="CI12" s="88">
        <f>ROUNDUP((PLANEJAMENTO!$BD$4/PLANEJAMENTO!$BG$3)*PLANEJAMENTO!$BJ$4,0)</f>
        <v>0</v>
      </c>
      <c r="CJ12" s="43"/>
      <c r="CK12" s="88">
        <f>ROUNDUP((PLANEJAMENTO!$BD$4/PLANEJAMENTO!$BG$3)*PLANEJAMENTO!$BJ$4,0)</f>
        <v>0</v>
      </c>
      <c r="CL12" s="88">
        <f>ROUNDUP((PLANEJAMENTO!$BD$4/PLANEJAMENTO!$BG$3)*PLANEJAMENTO!$BJ$4,0)</f>
        <v>0</v>
      </c>
      <c r="CM12" s="88">
        <f>ROUNDUP((PLANEJAMENTO!$BD$4/PLANEJAMENTO!$BG$3)*PLANEJAMENTO!$BJ$4,0)</f>
        <v>0</v>
      </c>
      <c r="CN12" s="88">
        <f>ROUNDUP((PLANEJAMENTO!$BD$4/PLANEJAMENTO!$BG$3)*PLANEJAMENTO!$BJ$4,0)</f>
        <v>0</v>
      </c>
      <c r="CO12" s="88">
        <f>ROUNDUP((PLANEJAMENTO!$BD$4/PLANEJAMENTO!$BG$3)*PLANEJAMENTO!$BJ$4,0)</f>
        <v>0</v>
      </c>
      <c r="CP12" s="45"/>
      <c r="CQ12" s="45"/>
      <c r="CR12" s="45"/>
      <c r="CS12" s="45"/>
      <c r="CT12" s="45"/>
      <c r="CU12" s="45"/>
      <c r="CV12" s="45"/>
      <c r="CW12" s="45"/>
      <c r="CX12" s="45"/>
      <c r="CY12" s="45"/>
      <c r="CZ12" s="46"/>
      <c r="DA12" s="344">
        <f>SUM(BV12:CY12)</f>
        <v>0</v>
      </c>
      <c r="DB12" s="354"/>
      <c r="DC12" s="354"/>
      <c r="DD12" s="354"/>
      <c r="DE12" s="354"/>
      <c r="DF12" s="354"/>
      <c r="DG12" s="354"/>
      <c r="DH12" s="354"/>
      <c r="DI12" s="354"/>
      <c r="DJ12" s="354"/>
      <c r="DK12" s="354"/>
      <c r="DL12" s="354"/>
      <c r="DM12" s="354"/>
      <c r="DN12" s="354"/>
      <c r="DO12" s="354"/>
      <c r="DP12" s="354"/>
      <c r="DQ12" s="354"/>
      <c r="DR12" s="354"/>
      <c r="DS12" s="354"/>
      <c r="DT12" s="354"/>
      <c r="DU12" s="354"/>
      <c r="DV12" s="354"/>
      <c r="DW12" s="354"/>
      <c r="DX12" s="354"/>
      <c r="DY12" s="354"/>
      <c r="DZ12" s="354"/>
      <c r="EA12" s="354"/>
      <c r="EB12" s="354"/>
      <c r="EC12" s="354"/>
      <c r="ED12" s="354"/>
      <c r="EE12" s="354"/>
      <c r="EF12" s="354"/>
    </row>
    <row r="13" spans="1:136" ht="15" customHeight="1">
      <c r="A13" s="285"/>
      <c r="B13" s="282"/>
      <c r="C13" s="73" t="s">
        <v>388</v>
      </c>
      <c r="D13" s="88">
        <f>SUM(D11:D12)</f>
        <v>68</v>
      </c>
      <c r="E13" s="88">
        <f t="shared" ref="E13:H13" si="38">SUM(E11:E12)</f>
        <v>68</v>
      </c>
      <c r="F13" s="88">
        <f t="shared" si="38"/>
        <v>68</v>
      </c>
      <c r="G13" s="88">
        <f t="shared" si="38"/>
        <v>68</v>
      </c>
      <c r="H13" s="88">
        <f t="shared" si="38"/>
        <v>68</v>
      </c>
      <c r="I13" s="43"/>
      <c r="J13" s="88">
        <f>SUM(J11:J12)</f>
        <v>68</v>
      </c>
      <c r="K13" s="88">
        <f t="shared" ref="K13:N13" si="39">SUM(K11:K12)</f>
        <v>68</v>
      </c>
      <c r="L13" s="88">
        <f t="shared" si="39"/>
        <v>68</v>
      </c>
      <c r="M13" s="88">
        <f t="shared" si="39"/>
        <v>68</v>
      </c>
      <c r="N13" s="88">
        <f t="shared" si="39"/>
        <v>68</v>
      </c>
      <c r="O13" s="88">
        <f>SUM(O11:O12)</f>
        <v>68</v>
      </c>
      <c r="P13" s="43"/>
      <c r="Q13" s="88">
        <f>SUM(Q11:Q12)</f>
        <v>68</v>
      </c>
      <c r="R13" s="88">
        <f t="shared" ref="R13:T13" si="40">SUM(R11:R12)</f>
        <v>68</v>
      </c>
      <c r="S13" s="88">
        <f t="shared" si="40"/>
        <v>68</v>
      </c>
      <c r="T13" s="88">
        <f t="shared" si="40"/>
        <v>68</v>
      </c>
      <c r="U13" s="45"/>
      <c r="V13" s="45"/>
      <c r="W13" s="43"/>
      <c r="X13" s="88">
        <f>SUM(X11:X12)</f>
        <v>68</v>
      </c>
      <c r="Y13" s="88">
        <f t="shared" ref="Y13:AB13" si="41">SUM(Y11:Y12)</f>
        <v>68</v>
      </c>
      <c r="Z13" s="88">
        <f t="shared" si="41"/>
        <v>68</v>
      </c>
      <c r="AA13" s="88">
        <f t="shared" si="41"/>
        <v>68</v>
      </c>
      <c r="AB13" s="88">
        <f t="shared" si="41"/>
        <v>68</v>
      </c>
      <c r="AC13" s="88">
        <f>SUM(AC11:AC12)</f>
        <v>68</v>
      </c>
      <c r="AD13" s="43"/>
      <c r="AE13" s="88">
        <f t="shared" ref="AE13:AF13" si="42">SUM(AE11:AE12)</f>
        <v>68</v>
      </c>
      <c r="AF13" s="88">
        <f t="shared" si="42"/>
        <v>68</v>
      </c>
      <c r="AG13" s="88">
        <f>SUM(AG11:AG12)</f>
        <v>68</v>
      </c>
      <c r="AH13" s="46"/>
      <c r="AI13" s="89"/>
      <c r="AK13" s="282"/>
      <c r="AL13" s="73" t="s">
        <v>388</v>
      </c>
      <c r="AM13" s="45"/>
      <c r="AN13" s="88">
        <f t="shared" ref="AN13:AO13" si="43">SUM(AN11:AN12)</f>
        <v>60</v>
      </c>
      <c r="AO13" s="88">
        <f t="shared" si="43"/>
        <v>60</v>
      </c>
      <c r="AP13" s="43"/>
      <c r="AQ13" s="88">
        <f>SUM(AQ11:AQ12)</f>
        <v>60</v>
      </c>
      <c r="AR13" s="88">
        <f t="shared" ref="AR13:AU13" si="44">SUM(AR11:AR12)</f>
        <v>60</v>
      </c>
      <c r="AS13" s="88">
        <f t="shared" si="44"/>
        <v>60</v>
      </c>
      <c r="AT13" s="88">
        <f t="shared" si="44"/>
        <v>60</v>
      </c>
      <c r="AU13" s="88">
        <f t="shared" si="44"/>
        <v>60</v>
      </c>
      <c r="AV13" s="88">
        <f>SUM(AV11:AV12)</f>
        <v>60</v>
      </c>
      <c r="AW13" s="43"/>
      <c r="AX13" s="88">
        <f>SUM(AX11:AX12)</f>
        <v>60</v>
      </c>
      <c r="AY13" s="88">
        <f t="shared" ref="AY13:BB13" si="45">SUM(AY11:AY12)</f>
        <v>60</v>
      </c>
      <c r="AZ13" s="88">
        <f t="shared" si="45"/>
        <v>60</v>
      </c>
      <c r="BA13" s="88">
        <f t="shared" si="45"/>
        <v>60</v>
      </c>
      <c r="BB13" s="88">
        <f t="shared" si="45"/>
        <v>60</v>
      </c>
      <c r="BC13" s="88">
        <f>SUM(BC11:BC12)</f>
        <v>60</v>
      </c>
      <c r="BD13" s="43"/>
      <c r="BE13" s="88">
        <f>SUM(BE11:BE12)</f>
        <v>60</v>
      </c>
      <c r="BF13" s="88">
        <f t="shared" ref="BF13:BI13" si="46">SUM(BF11:BF12)</f>
        <v>60</v>
      </c>
      <c r="BG13" s="88">
        <f t="shared" si="46"/>
        <v>60</v>
      </c>
      <c r="BH13" s="88">
        <f t="shared" si="46"/>
        <v>60</v>
      </c>
      <c r="BI13" s="88">
        <f t="shared" si="46"/>
        <v>60</v>
      </c>
      <c r="BJ13" s="88">
        <f>SUM(BJ11:BJ12)</f>
        <v>60</v>
      </c>
      <c r="BK13" s="43"/>
      <c r="BL13" s="88">
        <f>SUM(BL11:BL12)</f>
        <v>60</v>
      </c>
      <c r="BM13" s="88">
        <f t="shared" ref="BM13:BQ13" si="47">SUM(BM11:BM12)</f>
        <v>60</v>
      </c>
      <c r="BN13" s="88">
        <f t="shared" si="47"/>
        <v>60</v>
      </c>
      <c r="BO13" s="88">
        <f t="shared" si="47"/>
        <v>60</v>
      </c>
      <c r="BP13" s="88">
        <f t="shared" si="47"/>
        <v>60</v>
      </c>
      <c r="BQ13" s="88">
        <f t="shared" si="47"/>
        <v>60</v>
      </c>
      <c r="BR13" s="89"/>
      <c r="BS13" s="353"/>
      <c r="BT13" s="282"/>
      <c r="BU13" s="73" t="s">
        <v>388</v>
      </c>
      <c r="BV13" s="43"/>
      <c r="BW13" s="88">
        <f t="shared" ref="BW13:BZ13" si="48">SUM(BW11:BW12)</f>
        <v>62</v>
      </c>
      <c r="BX13" s="88">
        <f t="shared" si="48"/>
        <v>62</v>
      </c>
      <c r="BY13" s="88">
        <f t="shared" si="48"/>
        <v>62</v>
      </c>
      <c r="BZ13" s="88">
        <f t="shared" si="48"/>
        <v>62</v>
      </c>
      <c r="CA13" s="88">
        <f>SUM(CA11:CA12)</f>
        <v>62</v>
      </c>
      <c r="CB13" s="88">
        <f>SUM(CB11:CB12)</f>
        <v>62</v>
      </c>
      <c r="CC13" s="43"/>
      <c r="CD13" s="88">
        <f t="shared" ref="CD13:CF13" si="49">SUM(CD11:CD12)</f>
        <v>62</v>
      </c>
      <c r="CE13" s="88">
        <f t="shared" si="49"/>
        <v>62</v>
      </c>
      <c r="CF13" s="88">
        <f t="shared" si="49"/>
        <v>62</v>
      </c>
      <c r="CG13" s="88">
        <f>SUM(CG11:CG12)</f>
        <v>62</v>
      </c>
      <c r="CH13" s="88">
        <f>SUM(CH11:CH12)</f>
        <v>62</v>
      </c>
      <c r="CI13" s="88">
        <f>SUM(CI11:CI12)</f>
        <v>62</v>
      </c>
      <c r="CJ13" s="43"/>
      <c r="CK13" s="88">
        <f t="shared" ref="CK13:CM13" si="50">SUM(CK11:CK12)</f>
        <v>62</v>
      </c>
      <c r="CL13" s="88">
        <f t="shared" si="50"/>
        <v>62</v>
      </c>
      <c r="CM13" s="88">
        <f t="shared" si="50"/>
        <v>62</v>
      </c>
      <c r="CN13" s="88">
        <f>SUM(CN11:CN12)</f>
        <v>62</v>
      </c>
      <c r="CO13" s="88">
        <f>SUM(CO11:CO12)</f>
        <v>62</v>
      </c>
      <c r="CP13" s="45"/>
      <c r="CQ13" s="45"/>
      <c r="CR13" s="45"/>
      <c r="CS13" s="45"/>
      <c r="CT13" s="45"/>
      <c r="CU13" s="45"/>
      <c r="CV13" s="45"/>
      <c r="CW13" s="45"/>
      <c r="CX13" s="45"/>
      <c r="CY13" s="45"/>
      <c r="CZ13" s="46"/>
      <c r="DA13" s="89"/>
      <c r="DB13" s="354"/>
      <c r="DC13" s="354"/>
      <c r="DD13" s="354"/>
      <c r="DE13" s="354"/>
      <c r="DF13" s="354"/>
      <c r="DG13" s="354"/>
      <c r="DH13" s="354"/>
      <c r="DI13" s="354"/>
      <c r="DJ13" s="354"/>
      <c r="DK13" s="354"/>
      <c r="DL13" s="354"/>
      <c r="DM13" s="354"/>
      <c r="DN13" s="354"/>
      <c r="DO13" s="354"/>
      <c r="DP13" s="354"/>
      <c r="DQ13" s="354"/>
      <c r="DR13" s="354"/>
      <c r="DS13" s="354"/>
      <c r="DT13" s="354"/>
      <c r="DU13" s="354"/>
      <c r="DV13" s="354"/>
      <c r="DW13" s="354"/>
      <c r="DX13" s="354"/>
      <c r="DY13" s="354"/>
      <c r="DZ13" s="354"/>
      <c r="EA13" s="354"/>
      <c r="EB13" s="354"/>
      <c r="EC13" s="354"/>
      <c r="ED13" s="354"/>
      <c r="EE13" s="354"/>
      <c r="EF13" s="354"/>
    </row>
    <row r="14" spans="1:136" ht="15" customHeight="1">
      <c r="A14" s="285"/>
      <c r="B14" s="282"/>
      <c r="C14" s="35" t="s">
        <v>45</v>
      </c>
      <c r="D14" s="33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85"/>
      <c r="V14" s="385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28"/>
      <c r="AI14" s="30">
        <f>SUM(D14:AG14)</f>
        <v>0</v>
      </c>
      <c r="AK14" s="282"/>
      <c r="AL14" s="35" t="s">
        <v>45</v>
      </c>
      <c r="AM14" s="385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30">
        <f>SUM(AM14:BP14)</f>
        <v>0</v>
      </c>
      <c r="BS14" s="353"/>
      <c r="BT14" s="282"/>
      <c r="BU14" s="35" t="s">
        <v>45</v>
      </c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385"/>
      <c r="CQ14" s="385"/>
      <c r="CR14" s="385"/>
      <c r="CS14" s="385"/>
      <c r="CT14" s="385"/>
      <c r="CU14" s="385"/>
      <c r="CV14" s="385"/>
      <c r="CW14" s="385"/>
      <c r="CX14" s="385"/>
      <c r="CY14" s="385"/>
      <c r="CZ14" s="28"/>
      <c r="DA14" s="30">
        <f>SUM(BV14:CY14)</f>
        <v>0</v>
      </c>
      <c r="DB14" s="354"/>
      <c r="DC14" s="354"/>
      <c r="DD14" s="354"/>
      <c r="DE14" s="354"/>
      <c r="DF14" s="354"/>
      <c r="DG14" s="354"/>
      <c r="DH14" s="354"/>
      <c r="DI14" s="354"/>
      <c r="DJ14" s="354"/>
      <c r="DK14" s="354"/>
      <c r="DL14" s="354"/>
      <c r="DM14" s="354"/>
      <c r="DN14" s="354"/>
      <c r="DO14" s="354"/>
      <c r="DP14" s="354"/>
      <c r="DQ14" s="354"/>
      <c r="DR14" s="354"/>
      <c r="DS14" s="354"/>
      <c r="DT14" s="354"/>
      <c r="DU14" s="354"/>
      <c r="DV14" s="354"/>
      <c r="DW14" s="354"/>
      <c r="DX14" s="354"/>
      <c r="DY14" s="354"/>
      <c r="DZ14" s="354"/>
      <c r="EA14" s="354"/>
      <c r="EB14" s="354"/>
      <c r="EC14" s="354"/>
      <c r="ED14" s="354"/>
      <c r="EE14" s="354"/>
      <c r="EF14" s="354"/>
    </row>
    <row r="15" spans="1:136" ht="15" customHeight="1" thickBot="1">
      <c r="A15" s="285"/>
      <c r="B15" s="282"/>
      <c r="C15" s="73" t="s">
        <v>389</v>
      </c>
      <c r="D15" s="342">
        <f>IF(D14&gt;D11,D11,D14)-D11</f>
        <v>-68</v>
      </c>
      <c r="E15" s="342">
        <f>D15+(IF(E14&gt;E11,E11,E14)-E11)</f>
        <v>-136</v>
      </c>
      <c r="F15" s="342">
        <f t="shared" ref="F15:H15" si="51">E15+(IF(F14&gt;F11,F11,F14)-F11)</f>
        <v>-204</v>
      </c>
      <c r="G15" s="342">
        <f t="shared" si="51"/>
        <v>-272</v>
      </c>
      <c r="H15" s="342">
        <f t="shared" si="51"/>
        <v>-340</v>
      </c>
      <c r="I15" s="27"/>
      <c r="J15" s="342">
        <f>H15+(IF(J14&gt;J11,J11,J14)-J11)</f>
        <v>-408</v>
      </c>
      <c r="K15" s="342">
        <f t="shared" ref="K15:O15" si="52">J15+(IF(K14&gt;K11,K11,K14)-K11)</f>
        <v>-476</v>
      </c>
      <c r="L15" s="342">
        <f t="shared" si="52"/>
        <v>-544</v>
      </c>
      <c r="M15" s="342">
        <f t="shared" si="52"/>
        <v>-612</v>
      </c>
      <c r="N15" s="342">
        <f t="shared" si="52"/>
        <v>-680</v>
      </c>
      <c r="O15" s="342">
        <f t="shared" si="52"/>
        <v>-748</v>
      </c>
      <c r="P15" s="27"/>
      <c r="Q15" s="342">
        <f>O15+(IF(Q14&gt;Q11,Q11,Q14)-Q11)</f>
        <v>-816</v>
      </c>
      <c r="R15" s="342">
        <f t="shared" ref="R15:T15" si="53">Q15+(IF(R14&gt;R11,R11,R14)-R11)</f>
        <v>-884</v>
      </c>
      <c r="S15" s="342">
        <f t="shared" si="53"/>
        <v>-952</v>
      </c>
      <c r="T15" s="342">
        <f t="shared" si="53"/>
        <v>-1020</v>
      </c>
      <c r="U15" s="386"/>
      <c r="V15" s="386"/>
      <c r="W15" s="27"/>
      <c r="X15" s="342">
        <f>T15+(IF(X14&gt;X11,X11,X14)-X11)</f>
        <v>-1088</v>
      </c>
      <c r="Y15" s="342">
        <f t="shared" ref="Y15:AC15" si="54">X15+(IF(Y14&gt;Y11,Y11,Y14)-Y11)</f>
        <v>-1156</v>
      </c>
      <c r="Z15" s="342">
        <f t="shared" si="54"/>
        <v>-1224</v>
      </c>
      <c r="AA15" s="342">
        <f t="shared" si="54"/>
        <v>-1292</v>
      </c>
      <c r="AB15" s="342">
        <f t="shared" si="54"/>
        <v>-1360</v>
      </c>
      <c r="AC15" s="342">
        <f t="shared" si="54"/>
        <v>-1428</v>
      </c>
      <c r="AD15" s="27"/>
      <c r="AE15" s="342">
        <f>AC15+(IF(AE14&gt;AE11,AE11,AE14)-AE11)</f>
        <v>-1496</v>
      </c>
      <c r="AF15" s="342">
        <f t="shared" ref="AF15:AG15" si="55">AE15+(IF(AF14&gt;AF11,AF11,AF14)-AF11)</f>
        <v>-1564</v>
      </c>
      <c r="AG15" s="342">
        <f t="shared" si="55"/>
        <v>-1632</v>
      </c>
      <c r="AH15" s="29"/>
      <c r="AI15" s="31">
        <f>ROUNDUP(AG15,0)</f>
        <v>-1632</v>
      </c>
      <c r="AK15" s="282"/>
      <c r="AL15" s="73" t="s">
        <v>389</v>
      </c>
      <c r="AM15" s="386"/>
      <c r="AN15" s="342">
        <f t="shared" ref="AN15:AO15" si="56">AM15+(IF(AN14&gt;AN11,AN11,AN14)-AN11)</f>
        <v>-60</v>
      </c>
      <c r="AO15" s="342">
        <f t="shared" si="56"/>
        <v>-120</v>
      </c>
      <c r="AP15" s="27"/>
      <c r="AQ15" s="342">
        <f>AO15+(IF(AQ14&gt;AQ11,AQ11,AQ14)-AQ11)</f>
        <v>-180</v>
      </c>
      <c r="AR15" s="342">
        <f t="shared" ref="AR15:AV15" si="57">AQ15+(IF(AR14&gt;AR11,AR11,AR14)-AR11)</f>
        <v>-240</v>
      </c>
      <c r="AS15" s="342">
        <f t="shared" si="57"/>
        <v>-300</v>
      </c>
      <c r="AT15" s="342">
        <f t="shared" si="57"/>
        <v>-360</v>
      </c>
      <c r="AU15" s="342">
        <f t="shared" si="57"/>
        <v>-420</v>
      </c>
      <c r="AV15" s="342">
        <f t="shared" si="57"/>
        <v>-480</v>
      </c>
      <c r="AW15" s="27"/>
      <c r="AX15" s="342">
        <f>AV15+(IF(AX14&gt;AX11,AX11,AX14)-AX11)</f>
        <v>-540</v>
      </c>
      <c r="AY15" s="342">
        <f t="shared" ref="AY15:BC15" si="58">AX15+(IF(AY14&gt;AY11,AY11,AY14)-AY11)</f>
        <v>-600</v>
      </c>
      <c r="AZ15" s="342">
        <f t="shared" si="58"/>
        <v>-660</v>
      </c>
      <c r="BA15" s="342">
        <f t="shared" si="58"/>
        <v>-720</v>
      </c>
      <c r="BB15" s="342">
        <f t="shared" si="58"/>
        <v>-780</v>
      </c>
      <c r="BC15" s="342">
        <f t="shared" si="58"/>
        <v>-840</v>
      </c>
      <c r="BD15" s="27"/>
      <c r="BE15" s="342">
        <f>BC15+(IF(BE14&gt;BE11,BE11,BE14)-BE11)</f>
        <v>-900</v>
      </c>
      <c r="BF15" s="342">
        <f t="shared" ref="BF15:BJ15" si="59">BE15+(IF(BF14&gt;BF11,BF11,BF14)-BF11)</f>
        <v>-960</v>
      </c>
      <c r="BG15" s="342">
        <f t="shared" si="59"/>
        <v>-1020</v>
      </c>
      <c r="BH15" s="342">
        <f t="shared" si="59"/>
        <v>-1080</v>
      </c>
      <c r="BI15" s="342">
        <f t="shared" si="59"/>
        <v>-1140</v>
      </c>
      <c r="BJ15" s="342">
        <f t="shared" si="59"/>
        <v>-1200</v>
      </c>
      <c r="BK15" s="27"/>
      <c r="BL15" s="342">
        <f>BJ15+(IF(BL14&gt;BL11,BL11,BL14)-BL11)</f>
        <v>-1260</v>
      </c>
      <c r="BM15" s="342">
        <f t="shared" ref="BM15:BQ15" si="60">BL15+(IF(BM14&gt;BM11,BM11,BM14)-BM11)</f>
        <v>-1320</v>
      </c>
      <c r="BN15" s="342">
        <f t="shared" si="60"/>
        <v>-1380</v>
      </c>
      <c r="BO15" s="342">
        <f t="shared" si="60"/>
        <v>-1440</v>
      </c>
      <c r="BP15" s="342">
        <f t="shared" si="60"/>
        <v>-1500</v>
      </c>
      <c r="BQ15" s="342">
        <f t="shared" si="60"/>
        <v>-1560</v>
      </c>
      <c r="BR15" s="31">
        <f>ROUNDUP(BP15,0)</f>
        <v>-1500</v>
      </c>
      <c r="BS15" s="353"/>
      <c r="BT15" s="282"/>
      <c r="BU15" s="73" t="s">
        <v>389</v>
      </c>
      <c r="BV15" s="27"/>
      <c r="BW15" s="342">
        <f>BV15+(IF(BW14&gt;BW11,BW11,BW14)-BW11)</f>
        <v>-62</v>
      </c>
      <c r="BX15" s="342">
        <f t="shared" ref="BX15:CB15" si="61">BW15+(IF(BX14&gt;BX11,BX11,BX14)-BX11)</f>
        <v>-124</v>
      </c>
      <c r="BY15" s="342">
        <f t="shared" si="61"/>
        <v>-186</v>
      </c>
      <c r="BZ15" s="342">
        <f t="shared" si="61"/>
        <v>-248</v>
      </c>
      <c r="CA15" s="342">
        <f t="shared" si="61"/>
        <v>-310</v>
      </c>
      <c r="CB15" s="342">
        <f t="shared" si="61"/>
        <v>-372</v>
      </c>
      <c r="CC15" s="27"/>
      <c r="CD15" s="342">
        <f>CB15+(IF(CD14&gt;CD11,CD11,CD14)-CD11)</f>
        <v>-434</v>
      </c>
      <c r="CE15" s="342">
        <f t="shared" ref="CE15:CI15" si="62">CD15+(IF(CE14&gt;CE11,CE11,CE14)-CE11)</f>
        <v>-496</v>
      </c>
      <c r="CF15" s="342">
        <f t="shared" si="62"/>
        <v>-558</v>
      </c>
      <c r="CG15" s="342">
        <f t="shared" si="62"/>
        <v>-620</v>
      </c>
      <c r="CH15" s="342">
        <f t="shared" si="62"/>
        <v>-682</v>
      </c>
      <c r="CI15" s="342">
        <f t="shared" si="62"/>
        <v>-744</v>
      </c>
      <c r="CJ15" s="27"/>
      <c r="CK15" s="342">
        <f>CI15+(IF(CK14&gt;CK11,CK11,CK14)-CK11)</f>
        <v>-806</v>
      </c>
      <c r="CL15" s="342">
        <f t="shared" ref="CL15:CO15" si="63">CK15+(IF(CL14&gt;CL11,CL11,CL14)-CL11)</f>
        <v>-868</v>
      </c>
      <c r="CM15" s="342">
        <f t="shared" si="63"/>
        <v>-930</v>
      </c>
      <c r="CN15" s="342">
        <f t="shared" si="63"/>
        <v>-992</v>
      </c>
      <c r="CO15" s="342">
        <f t="shared" si="63"/>
        <v>-1054</v>
      </c>
      <c r="CP15" s="386"/>
      <c r="CQ15" s="386"/>
      <c r="CR15" s="386"/>
      <c r="CS15" s="386"/>
      <c r="CT15" s="386"/>
      <c r="CU15" s="386"/>
      <c r="CV15" s="386"/>
      <c r="CW15" s="386"/>
      <c r="CX15" s="386"/>
      <c r="CY15" s="386"/>
      <c r="CZ15" s="29"/>
      <c r="DA15" s="390">
        <f>ROUNDUP(CO15,0)</f>
        <v>-1054</v>
      </c>
      <c r="DB15" s="354"/>
      <c r="DC15" s="354"/>
      <c r="DD15" s="354"/>
      <c r="DE15" s="354"/>
      <c r="DF15" s="354"/>
      <c r="DG15" s="354"/>
      <c r="DH15" s="354"/>
      <c r="DI15" s="354"/>
      <c r="DJ15" s="354"/>
      <c r="DK15" s="354"/>
      <c r="DL15" s="354"/>
      <c r="DM15" s="354"/>
      <c r="DN15" s="354"/>
      <c r="DO15" s="354"/>
      <c r="DP15" s="354"/>
      <c r="DQ15" s="354"/>
      <c r="DR15" s="354"/>
      <c r="DS15" s="354"/>
      <c r="DT15" s="354"/>
      <c r="DU15" s="354"/>
      <c r="DV15" s="354"/>
      <c r="DW15" s="354"/>
      <c r="DX15" s="354"/>
      <c r="DY15" s="354"/>
      <c r="DZ15" s="354"/>
      <c r="EA15" s="354"/>
      <c r="EB15" s="354"/>
      <c r="EC15" s="354"/>
      <c r="ED15" s="354"/>
      <c r="EE15" s="354"/>
      <c r="EF15" s="354"/>
    </row>
    <row r="16" spans="1:136" ht="15.75" customHeight="1" thickBot="1">
      <c r="A16" s="285"/>
      <c r="B16" s="283"/>
      <c r="C16" s="142" t="s">
        <v>94</v>
      </c>
      <c r="D16" s="341">
        <f>IF(D14&gt;172,D14-172,0)-D12</f>
        <v>0</v>
      </c>
      <c r="E16" s="341">
        <f>D16 + (IF(E14&gt;172,E14-172,0)-E12)</f>
        <v>0</v>
      </c>
      <c r="F16" s="341">
        <f t="shared" ref="F16:H16" si="64">E16 + (IF(F14&gt;172,F14-172,0)-F12)</f>
        <v>0</v>
      </c>
      <c r="G16" s="341">
        <f t="shared" si="64"/>
        <v>0</v>
      </c>
      <c r="H16" s="341">
        <f t="shared" si="64"/>
        <v>0</v>
      </c>
      <c r="I16" s="140"/>
      <c r="J16" s="341">
        <f>H16+(IF(J14&gt;172,J14-172,0)-J12)</f>
        <v>0</v>
      </c>
      <c r="K16" s="341">
        <f>J16 + (IF(K14&gt;172,K14-172,0)-K12)</f>
        <v>0</v>
      </c>
      <c r="L16" s="341">
        <f t="shared" ref="L16:O16" si="65">K16 + (IF(L14&gt;172,L14-172,0)-L12)</f>
        <v>0</v>
      </c>
      <c r="M16" s="341">
        <f t="shared" si="65"/>
        <v>0</v>
      </c>
      <c r="N16" s="341">
        <f t="shared" si="65"/>
        <v>0</v>
      </c>
      <c r="O16" s="341">
        <f t="shared" si="65"/>
        <v>0</v>
      </c>
      <c r="P16" s="140"/>
      <c r="Q16" s="341">
        <f>O16+(IF(Q14&gt;172,Q14-172,0)-Q12)</f>
        <v>0</v>
      </c>
      <c r="R16" s="341">
        <f>Q16 + (IF(R14&gt;172,R14-172,0)-R12)</f>
        <v>0</v>
      </c>
      <c r="S16" s="341">
        <f t="shared" ref="S16:V16" si="66">R16 + (IF(S14&gt;172,S14-172,0)-S12)</f>
        <v>0</v>
      </c>
      <c r="T16" s="341">
        <f t="shared" si="66"/>
        <v>0</v>
      </c>
      <c r="U16" s="387"/>
      <c r="V16" s="387"/>
      <c r="W16" s="140"/>
      <c r="X16" s="341">
        <f>T16+(IF(X14&gt;172,X14-172,0)-X12)</f>
        <v>0</v>
      </c>
      <c r="Y16" s="341">
        <f>X16 + (IF(Y14&gt;172,Y14-172,0)-Y12)</f>
        <v>0</v>
      </c>
      <c r="Z16" s="341">
        <f t="shared" ref="Z16:AC16" si="67">Y16 + (IF(Z14&gt;172,Z14-172,0)-Z12)</f>
        <v>0</v>
      </c>
      <c r="AA16" s="341">
        <f t="shared" si="67"/>
        <v>0</v>
      </c>
      <c r="AB16" s="341">
        <f t="shared" si="67"/>
        <v>0</v>
      </c>
      <c r="AC16" s="341">
        <f t="shared" si="67"/>
        <v>0</v>
      </c>
      <c r="AD16" s="140"/>
      <c r="AE16" s="341">
        <f>AC16+(IF(AE14&gt;172,AE14-172,0)-AE12)</f>
        <v>0</v>
      </c>
      <c r="AF16" s="341">
        <f>AE16 + (IF(AF14&gt;172,AF14-172,0)-AF12)</f>
        <v>0</v>
      </c>
      <c r="AG16" s="341">
        <f t="shared" ref="AG16" si="68">AF16 + (IF(AG14&gt;172,AG14-172,0)-AG12)</f>
        <v>0</v>
      </c>
      <c r="AH16" s="141"/>
      <c r="AI16" s="343">
        <f>AG16</f>
        <v>0</v>
      </c>
      <c r="AK16" s="283"/>
      <c r="AL16" s="142" t="s">
        <v>94</v>
      </c>
      <c r="AM16" s="387"/>
      <c r="AN16" s="394">
        <f>AM16 + (IF(AN14&gt;172,AN14-172,0)-AN12)</f>
        <v>0</v>
      </c>
      <c r="AO16" s="395">
        <f t="shared" ref="AO16" si="69">AN16 + (IF(AO14&gt;172,AO14-172,0)-AO12)</f>
        <v>0</v>
      </c>
      <c r="AP16" s="140"/>
      <c r="AQ16" s="394">
        <f>AO16+(IF(AQ14&gt;172,AQ14-172,0)-AQ12)</f>
        <v>0</v>
      </c>
      <c r="AR16" s="395">
        <f>AQ16 + (IF(AR14&gt;172,AR14-172,0)-AR12)</f>
        <v>0</v>
      </c>
      <c r="AS16" s="395">
        <f t="shared" ref="AS16:AV16" si="70">AR16 + (IF(AS14&gt;172,AS14-172,0)-AS12)</f>
        <v>0</v>
      </c>
      <c r="AT16" s="395">
        <f t="shared" si="70"/>
        <v>0</v>
      </c>
      <c r="AU16" s="395">
        <f t="shared" si="70"/>
        <v>0</v>
      </c>
      <c r="AV16" s="395">
        <f t="shared" si="70"/>
        <v>0</v>
      </c>
      <c r="AW16" s="396"/>
      <c r="AX16" s="395">
        <f>AV16+(IF(AX14&gt;172,AX14-172,0)-AX12)</f>
        <v>0</v>
      </c>
      <c r="AY16" s="395">
        <f>AX16 + (IF(AY14&gt;172,AY14-172,0)-AY12)</f>
        <v>0</v>
      </c>
      <c r="AZ16" s="395">
        <f t="shared" ref="AZ16:BC16" si="71">AY16 + (IF(AZ14&gt;172,AZ14-172,0)-AZ12)</f>
        <v>0</v>
      </c>
      <c r="BA16" s="395">
        <f t="shared" si="71"/>
        <v>0</v>
      </c>
      <c r="BB16" s="395">
        <f t="shared" si="71"/>
        <v>0</v>
      </c>
      <c r="BC16" s="395">
        <f t="shared" si="71"/>
        <v>0</v>
      </c>
      <c r="BD16" s="396"/>
      <c r="BE16" s="395">
        <f>BC16+(IF(BE14&gt;172,BE14-172,0)-BE12)</f>
        <v>0</v>
      </c>
      <c r="BF16" s="395">
        <f>BE16 + (IF(BF14&gt;172,BF14-172,0)-BF12)</f>
        <v>0</v>
      </c>
      <c r="BG16" s="395">
        <f t="shared" ref="BG16:BJ16" si="72">BF16 + (IF(BG14&gt;172,BG14-172,0)-BG12)</f>
        <v>0</v>
      </c>
      <c r="BH16" s="395">
        <f t="shared" si="72"/>
        <v>0</v>
      </c>
      <c r="BI16" s="395">
        <f t="shared" si="72"/>
        <v>0</v>
      </c>
      <c r="BJ16" s="395">
        <f t="shared" si="72"/>
        <v>0</v>
      </c>
      <c r="BK16" s="396"/>
      <c r="BL16" s="395">
        <f>BJ16+(IF(BL14&gt;172,BL14-172,0)-BL12)</f>
        <v>0</v>
      </c>
      <c r="BM16" s="395">
        <f>BL16 + (IF(BM14&gt;172,BM14-172,0)-BM12)</f>
        <v>0</v>
      </c>
      <c r="BN16" s="395">
        <f t="shared" ref="BN16:BQ16" si="73">BM16 + (IF(BN14&gt;172,BN14-172,0)-BN12)</f>
        <v>0</v>
      </c>
      <c r="BO16" s="395">
        <f t="shared" si="73"/>
        <v>0</v>
      </c>
      <c r="BP16" s="395">
        <f t="shared" si="73"/>
        <v>0</v>
      </c>
      <c r="BQ16" s="397">
        <f t="shared" si="73"/>
        <v>0</v>
      </c>
      <c r="BR16" s="343">
        <f>BP16</f>
        <v>0</v>
      </c>
      <c r="BS16" s="353"/>
      <c r="BT16" s="283"/>
      <c r="BU16" s="142" t="s">
        <v>94</v>
      </c>
      <c r="BV16" s="140"/>
      <c r="BW16" s="394">
        <f>BV16 + (IF(BW14&gt;172,BW14-172,0)-BW12)</f>
        <v>0</v>
      </c>
      <c r="BX16" s="394">
        <f t="shared" ref="BX16:BZ16" si="74">BW16 + (IF(BX14&gt;172,BX14-172,0)-BX12)</f>
        <v>0</v>
      </c>
      <c r="BY16" s="395">
        <f t="shared" si="74"/>
        <v>0</v>
      </c>
      <c r="BZ16" s="395">
        <f t="shared" si="74"/>
        <v>0</v>
      </c>
      <c r="CA16" s="395">
        <f>BY16+(IF(CA14&gt;172,CA14-172,0)-CA12)</f>
        <v>0</v>
      </c>
      <c r="CB16" s="395">
        <f>BZ16+(IF(CB14&gt;172,CB14-172,0)-CB12)</f>
        <v>0</v>
      </c>
      <c r="CC16" s="140"/>
      <c r="CD16" s="394">
        <f t="shared" ref="CD16:CH16" si="75">CC16 + (IF(CD14&gt;172,CD14-172,0)-CD12)</f>
        <v>0</v>
      </c>
      <c r="CE16" s="395">
        <f t="shared" si="75"/>
        <v>0</v>
      </c>
      <c r="CF16" s="395">
        <f t="shared" si="75"/>
        <v>0</v>
      </c>
      <c r="CG16" s="395">
        <f t="shared" si="75"/>
        <v>0</v>
      </c>
      <c r="CH16" s="395">
        <f t="shared" si="75"/>
        <v>0</v>
      </c>
      <c r="CI16" s="395">
        <f>CG16+(IF(CI14&gt;172,CI14-172,0)-CI12)</f>
        <v>0</v>
      </c>
      <c r="CJ16" s="140"/>
      <c r="CK16" s="394">
        <f t="shared" ref="CK16:CO16" si="76">CJ16 + (IF(CK14&gt;172,CK14-172,0)-CK12)</f>
        <v>0</v>
      </c>
      <c r="CL16" s="395">
        <f t="shared" si="76"/>
        <v>0</v>
      </c>
      <c r="CM16" s="395">
        <f t="shared" si="76"/>
        <v>0</v>
      </c>
      <c r="CN16" s="395">
        <f t="shared" si="76"/>
        <v>0</v>
      </c>
      <c r="CO16" s="395">
        <f t="shared" si="76"/>
        <v>0</v>
      </c>
      <c r="CP16" s="387"/>
      <c r="CQ16" s="387"/>
      <c r="CR16" s="387"/>
      <c r="CS16" s="387"/>
      <c r="CT16" s="387"/>
      <c r="CU16" s="387"/>
      <c r="CV16" s="387"/>
      <c r="CW16" s="387"/>
      <c r="CX16" s="387"/>
      <c r="CY16" s="387"/>
      <c r="CZ16" s="141"/>
      <c r="DA16" s="343">
        <f>CO16</f>
        <v>0</v>
      </c>
      <c r="DB16" s="354"/>
      <c r="DC16" s="354"/>
      <c r="DD16" s="354"/>
      <c r="DE16" s="354"/>
      <c r="DF16" s="354"/>
      <c r="DG16" s="354"/>
      <c r="DH16" s="354"/>
      <c r="DI16" s="354"/>
      <c r="DJ16" s="354"/>
      <c r="DK16" s="354"/>
      <c r="DL16" s="354"/>
      <c r="DM16" s="354"/>
      <c r="DN16" s="354"/>
      <c r="DO16" s="354"/>
      <c r="DP16" s="354"/>
      <c r="DQ16" s="354"/>
      <c r="DR16" s="354"/>
      <c r="DS16" s="354"/>
      <c r="DT16" s="354"/>
      <c r="DU16" s="354"/>
      <c r="DV16" s="354"/>
      <c r="DW16" s="354"/>
      <c r="DX16" s="354"/>
      <c r="DY16" s="354"/>
      <c r="DZ16" s="354"/>
      <c r="EA16" s="354"/>
      <c r="EB16" s="354"/>
      <c r="EC16" s="354"/>
      <c r="ED16" s="354"/>
      <c r="EE16" s="354"/>
      <c r="EF16" s="354"/>
    </row>
    <row r="17" spans="1:136" ht="15" customHeight="1">
      <c r="A17" s="285"/>
      <c r="B17" s="281" t="s">
        <v>55</v>
      </c>
      <c r="C17" s="34" t="s">
        <v>88</v>
      </c>
      <c r="D17" s="50">
        <f>ROUNDUP((PLANEJAMENTO!$AY$4/PLANEJAMENTO!$BG$3)*PLANEJAMENTO!$BJ$5,0)</f>
        <v>57</v>
      </c>
      <c r="E17" s="50">
        <f>ROUNDUP((PLANEJAMENTO!$AY$4/PLANEJAMENTO!$BG$3)*PLANEJAMENTO!$BJ$5,0)</f>
        <v>57</v>
      </c>
      <c r="F17" s="50">
        <f>ROUNDUP((PLANEJAMENTO!$AY$4/PLANEJAMENTO!$BG$3)*PLANEJAMENTO!$BJ$5,0)</f>
        <v>57</v>
      </c>
      <c r="G17" s="50">
        <f>ROUNDUP((PLANEJAMENTO!$AY$4/PLANEJAMENTO!$BG$3)*PLANEJAMENTO!$BJ$5,0)</f>
        <v>57</v>
      </c>
      <c r="H17" s="50">
        <f>ROUNDUP((PLANEJAMENTO!$AY$4/PLANEJAMENTO!$BG$3)*PLANEJAMENTO!$BJ$5,0)</f>
        <v>57</v>
      </c>
      <c r="I17" s="38"/>
      <c r="J17" s="50">
        <f>ROUNDUP((PLANEJAMENTO!$AY$4/PLANEJAMENTO!$BG$3)*PLANEJAMENTO!$BJ$5,0)</f>
        <v>57</v>
      </c>
      <c r="K17" s="50">
        <f>ROUNDUP((PLANEJAMENTO!$AY$4/PLANEJAMENTO!$BG$3)*PLANEJAMENTO!$BJ$5,0)</f>
        <v>57</v>
      </c>
      <c r="L17" s="50">
        <f>ROUNDUP((PLANEJAMENTO!$AY$4/PLANEJAMENTO!$BG$3)*PLANEJAMENTO!$BJ$5,0)</f>
        <v>57</v>
      </c>
      <c r="M17" s="50">
        <f>ROUNDUP((PLANEJAMENTO!$AY$4/PLANEJAMENTO!$BG$3)*PLANEJAMENTO!$BJ$5,0)</f>
        <v>57</v>
      </c>
      <c r="N17" s="50">
        <f>ROUNDUP((PLANEJAMENTO!$AY$4/PLANEJAMENTO!$BG$3)*PLANEJAMENTO!$BJ$5,0)</f>
        <v>57</v>
      </c>
      <c r="O17" s="50">
        <f>ROUNDUP((PLANEJAMENTO!$AY$4/PLANEJAMENTO!$BG$3)*PLANEJAMENTO!$BJ$5,0)</f>
        <v>57</v>
      </c>
      <c r="P17" s="38"/>
      <c r="Q17" s="50">
        <f>ROUNDUP((PLANEJAMENTO!$AY$4/PLANEJAMENTO!$BG$3)*PLANEJAMENTO!$BJ$5,0)</f>
        <v>57</v>
      </c>
      <c r="R17" s="50">
        <f>ROUNDUP((PLANEJAMENTO!$AY$4/PLANEJAMENTO!$BG$3)*PLANEJAMENTO!$BJ$5,0)</f>
        <v>57</v>
      </c>
      <c r="S17" s="50">
        <f>ROUNDUP((PLANEJAMENTO!$AY$4/PLANEJAMENTO!$BG$3)*PLANEJAMENTO!$BJ$5,0)</f>
        <v>57</v>
      </c>
      <c r="T17" s="50">
        <f>ROUNDUP((PLANEJAMENTO!$AY$4/PLANEJAMENTO!$BG$3)*PLANEJAMENTO!$BJ$5,0)</f>
        <v>57</v>
      </c>
      <c r="U17" s="372"/>
      <c r="V17" s="372"/>
      <c r="W17" s="38"/>
      <c r="X17" s="50">
        <f>ROUNDUP((PLANEJAMENTO!$AY$4/PLANEJAMENTO!$BG$3)*PLANEJAMENTO!$BJ$5,0)</f>
        <v>57</v>
      </c>
      <c r="Y17" s="50">
        <f>ROUNDUP((PLANEJAMENTO!$AY$4/PLANEJAMENTO!$BG$3)*PLANEJAMENTO!$BJ$5,0)</f>
        <v>57</v>
      </c>
      <c r="Z17" s="50">
        <f>ROUNDUP((PLANEJAMENTO!$AY$4/PLANEJAMENTO!$BG$3)*PLANEJAMENTO!$BJ$5,0)</f>
        <v>57</v>
      </c>
      <c r="AA17" s="50">
        <f>ROUNDUP((PLANEJAMENTO!$AY$4/PLANEJAMENTO!$BG$3)*PLANEJAMENTO!$BJ$5,0)</f>
        <v>57</v>
      </c>
      <c r="AB17" s="50">
        <f>ROUNDUP((PLANEJAMENTO!$AY$4/PLANEJAMENTO!$BG$3)*PLANEJAMENTO!$BJ$5,0)</f>
        <v>57</v>
      </c>
      <c r="AC17" s="50">
        <f>ROUNDUP((PLANEJAMENTO!$AY$4/PLANEJAMENTO!$BG$3)*PLANEJAMENTO!$BJ$5,0)</f>
        <v>57</v>
      </c>
      <c r="AD17" s="38"/>
      <c r="AE17" s="50">
        <f>ROUNDUP((PLANEJAMENTO!$AY$4/PLANEJAMENTO!$BG$3)*PLANEJAMENTO!$BJ$5,0)</f>
        <v>57</v>
      </c>
      <c r="AF17" s="50">
        <f>ROUNDUP((PLANEJAMENTO!$AY$4/PLANEJAMENTO!$BG$3)*PLANEJAMENTO!$BJ$5,0)</f>
        <v>57</v>
      </c>
      <c r="AG17" s="50">
        <f>ROUNDUP((PLANEJAMENTO!$AY$4/PLANEJAMENTO!$BG$3)*PLANEJAMENTO!$BJ$5,0)</f>
        <v>57</v>
      </c>
      <c r="AH17" s="39"/>
      <c r="AI17" s="340">
        <f>ROUNDUP(SUM(D17:AG17),0)</f>
        <v>1368</v>
      </c>
      <c r="AK17" s="281" t="s">
        <v>55</v>
      </c>
      <c r="AL17" s="34" t="s">
        <v>88</v>
      </c>
      <c r="AM17" s="372"/>
      <c r="AN17" s="88">
        <f>ROUNDUP((PLANEJAMENTO!$BA$4/PLANEJAMENTO!$BG$4)*PLANEJAMENTO!$BJ$5,0)</f>
        <v>50</v>
      </c>
      <c r="AO17" s="88">
        <f>ROUNDUP((PLANEJAMENTO!$BA$4/PLANEJAMENTO!$BG$4)*PLANEJAMENTO!$BJ$5,0)</f>
        <v>50</v>
      </c>
      <c r="AP17" s="38"/>
      <c r="AQ17" s="88">
        <f>ROUNDUP((PLANEJAMENTO!$BA$4/PLANEJAMENTO!$BG$4)*PLANEJAMENTO!$BJ$5,0)</f>
        <v>50</v>
      </c>
      <c r="AR17" s="88">
        <f>ROUNDUP((PLANEJAMENTO!$BA$4/PLANEJAMENTO!$BG$4)*PLANEJAMENTO!$BJ$5,0)</f>
        <v>50</v>
      </c>
      <c r="AS17" s="88">
        <f>ROUNDUP((PLANEJAMENTO!$BA$4/PLANEJAMENTO!$BG$4)*PLANEJAMENTO!$BJ$5,0)</f>
        <v>50</v>
      </c>
      <c r="AT17" s="88">
        <f>ROUNDUP((PLANEJAMENTO!$BA$4/PLANEJAMENTO!$BG$4)*PLANEJAMENTO!$BJ$5,0)</f>
        <v>50</v>
      </c>
      <c r="AU17" s="88">
        <f>ROUNDUP((PLANEJAMENTO!$BA$4/PLANEJAMENTO!$BG$4)*PLANEJAMENTO!$BJ$5,0)</f>
        <v>50</v>
      </c>
      <c r="AV17" s="88">
        <f>ROUNDUP((PLANEJAMENTO!$BA$4/PLANEJAMENTO!$BG$4)*PLANEJAMENTO!$BJ$5,0)</f>
        <v>50</v>
      </c>
      <c r="AW17" s="43"/>
      <c r="AX17" s="88">
        <f>ROUNDUP((PLANEJAMENTO!$BA$4/PLANEJAMENTO!$BG$4)*PLANEJAMENTO!$BJ$5,0)</f>
        <v>50</v>
      </c>
      <c r="AY17" s="88">
        <f>ROUNDUP((PLANEJAMENTO!$BA$4/PLANEJAMENTO!$BG$4)*PLANEJAMENTO!$BJ$5,0)</f>
        <v>50</v>
      </c>
      <c r="AZ17" s="88">
        <f>ROUNDUP((PLANEJAMENTO!$BA$4/PLANEJAMENTO!$BG$4)*PLANEJAMENTO!$BJ$5,0)</f>
        <v>50</v>
      </c>
      <c r="BA17" s="88">
        <f>ROUNDUP((PLANEJAMENTO!$BA$4/PLANEJAMENTO!$BG$4)*PLANEJAMENTO!$BJ$5,0)</f>
        <v>50</v>
      </c>
      <c r="BB17" s="88">
        <f>ROUNDUP((PLANEJAMENTO!$BA$4/PLANEJAMENTO!$BG$4)*PLANEJAMENTO!$BJ$5,0)</f>
        <v>50</v>
      </c>
      <c r="BC17" s="88">
        <f>ROUNDUP((PLANEJAMENTO!$BA$4/PLANEJAMENTO!$BG$4)*PLANEJAMENTO!$BJ$5,0)</f>
        <v>50</v>
      </c>
      <c r="BD17" s="43"/>
      <c r="BE17" s="88">
        <f>ROUNDUP((PLANEJAMENTO!$BA$4/PLANEJAMENTO!$BG$4)*PLANEJAMENTO!$BJ$5,0)</f>
        <v>50</v>
      </c>
      <c r="BF17" s="88">
        <f>ROUNDUP((PLANEJAMENTO!$BA$4/PLANEJAMENTO!$BG$4)*PLANEJAMENTO!$BJ$5,0)</f>
        <v>50</v>
      </c>
      <c r="BG17" s="88">
        <f>ROUNDUP((PLANEJAMENTO!$BA$4/PLANEJAMENTO!$BG$4)*PLANEJAMENTO!$BJ$5,0)</f>
        <v>50</v>
      </c>
      <c r="BH17" s="88">
        <f>ROUNDUP((PLANEJAMENTO!$BA$4/PLANEJAMENTO!$BG$4)*PLANEJAMENTO!$BJ$5,0)</f>
        <v>50</v>
      </c>
      <c r="BI17" s="88">
        <f>ROUNDUP((PLANEJAMENTO!$BA$4/PLANEJAMENTO!$BG$4)*PLANEJAMENTO!$BJ$5,0)</f>
        <v>50</v>
      </c>
      <c r="BJ17" s="88">
        <f>ROUNDUP((PLANEJAMENTO!$BA$4/PLANEJAMENTO!$BG$4)*PLANEJAMENTO!$BJ$5,0)</f>
        <v>50</v>
      </c>
      <c r="BK17" s="43"/>
      <c r="BL17" s="88">
        <f>ROUNDUP((PLANEJAMENTO!$BA$4/PLANEJAMENTO!$BG$4)*PLANEJAMENTO!$BJ$5,0)</f>
        <v>50</v>
      </c>
      <c r="BM17" s="88">
        <f>ROUNDUP((PLANEJAMENTO!$BA$4/PLANEJAMENTO!$BG$4)*PLANEJAMENTO!$BJ$5,0)</f>
        <v>50</v>
      </c>
      <c r="BN17" s="88">
        <f>ROUNDUP((PLANEJAMENTO!$BA$4/PLANEJAMENTO!$BG$4)*PLANEJAMENTO!$BJ$5,0)</f>
        <v>50</v>
      </c>
      <c r="BO17" s="88">
        <f>ROUNDUP((PLANEJAMENTO!$BA$4/PLANEJAMENTO!$BG$4)*PLANEJAMENTO!$BJ$5,0)</f>
        <v>50</v>
      </c>
      <c r="BP17" s="88">
        <f>ROUNDUP((PLANEJAMENTO!$BA$4/PLANEJAMENTO!$BG$4)*PLANEJAMENTO!$BJ$5,0)</f>
        <v>50</v>
      </c>
      <c r="BQ17" s="88">
        <f>ROUNDUP((PLANEJAMENTO!$BA$4/PLANEJAMENTO!$BG$4)*PLANEJAMENTO!$BJ$5,0)</f>
        <v>50</v>
      </c>
      <c r="BR17" s="340">
        <f>ROUNDUP(SUM(AM17:BP17),0)</f>
        <v>1250</v>
      </c>
      <c r="BS17" s="353"/>
      <c r="BT17" s="281" t="s">
        <v>55</v>
      </c>
      <c r="BU17" s="34" t="s">
        <v>88</v>
      </c>
      <c r="BV17" s="38"/>
      <c r="BW17" s="88">
        <f>ROUNDUP((PLANEJAMENTO!$BC$4/PLANEJAMENTO!$BG$5)*PLANEJAMENTO!$BJ$5,0)</f>
        <v>52</v>
      </c>
      <c r="BX17" s="88">
        <f>ROUNDUP((PLANEJAMENTO!$BC$4/PLANEJAMENTO!$BG$5)*PLANEJAMENTO!$BJ$5,0)</f>
        <v>52</v>
      </c>
      <c r="BY17" s="88">
        <f>ROUNDUP((PLANEJAMENTO!$BC$4/PLANEJAMENTO!$BG$5)*PLANEJAMENTO!$BJ$5,0)</f>
        <v>52</v>
      </c>
      <c r="BZ17" s="88">
        <f>ROUNDUP((PLANEJAMENTO!$BC$4/PLANEJAMENTO!$BG$5)*PLANEJAMENTO!$BJ$5,0)</f>
        <v>52</v>
      </c>
      <c r="CA17" s="88">
        <f>ROUNDUP((PLANEJAMENTO!$BC$4/PLANEJAMENTO!$BG$5)*PLANEJAMENTO!$BJ$5,0)</f>
        <v>52</v>
      </c>
      <c r="CB17" s="88">
        <f>ROUNDUP((PLANEJAMENTO!$BC$4/PLANEJAMENTO!$BG$5)*PLANEJAMENTO!$BJ$5,0)</f>
        <v>52</v>
      </c>
      <c r="CC17" s="38"/>
      <c r="CD17" s="88">
        <f>ROUNDUP((PLANEJAMENTO!$BC$4/PLANEJAMENTO!$BG$5)*PLANEJAMENTO!$BJ$5,0)</f>
        <v>52</v>
      </c>
      <c r="CE17" s="88">
        <f>ROUNDUP((PLANEJAMENTO!$BC$4/PLANEJAMENTO!$BG$5)*PLANEJAMENTO!$BJ$5,0)</f>
        <v>52</v>
      </c>
      <c r="CF17" s="88">
        <f>ROUNDUP((PLANEJAMENTO!$BC$4/PLANEJAMENTO!$BG$5)*PLANEJAMENTO!$BJ$5,0)</f>
        <v>52</v>
      </c>
      <c r="CG17" s="88">
        <f>ROUNDUP((PLANEJAMENTO!$BC$4/PLANEJAMENTO!$BG$5)*PLANEJAMENTO!$BJ$5,0)</f>
        <v>52</v>
      </c>
      <c r="CH17" s="88">
        <f>ROUNDUP((PLANEJAMENTO!$BC$4/PLANEJAMENTO!$BG$5)*PLANEJAMENTO!$BJ$5,0)</f>
        <v>52</v>
      </c>
      <c r="CI17" s="88">
        <f>ROUNDUP((PLANEJAMENTO!$BC$4/PLANEJAMENTO!$BG$5)*PLANEJAMENTO!$BJ$5,0)</f>
        <v>52</v>
      </c>
      <c r="CJ17" s="38"/>
      <c r="CK17" s="88">
        <f>ROUNDUP((PLANEJAMENTO!$BC$4/PLANEJAMENTO!$BG$5)*PLANEJAMENTO!$BJ$5,0)</f>
        <v>52</v>
      </c>
      <c r="CL17" s="88">
        <f>ROUNDUP((PLANEJAMENTO!$BC$4/PLANEJAMENTO!$BG$5)*PLANEJAMENTO!$BJ$5,0)</f>
        <v>52</v>
      </c>
      <c r="CM17" s="88">
        <f>ROUNDUP((PLANEJAMENTO!$BC$4/PLANEJAMENTO!$BG$5)*PLANEJAMENTO!$BJ$5,0)</f>
        <v>52</v>
      </c>
      <c r="CN17" s="88">
        <f>ROUNDUP((PLANEJAMENTO!$BC$4/PLANEJAMENTO!$BG$5)*PLANEJAMENTO!$BJ$5,0)</f>
        <v>52</v>
      </c>
      <c r="CO17" s="88">
        <f>ROUNDUP((PLANEJAMENTO!$BC$4/PLANEJAMENTO!$BG$5)*PLANEJAMENTO!$BJ$5,0)</f>
        <v>52</v>
      </c>
      <c r="CP17" s="372"/>
      <c r="CQ17" s="372"/>
      <c r="CR17" s="372"/>
      <c r="CS17" s="372"/>
      <c r="CT17" s="372"/>
      <c r="CU17" s="372"/>
      <c r="CV17" s="372"/>
      <c r="CW17" s="372"/>
      <c r="CX17" s="372"/>
      <c r="CY17" s="372"/>
      <c r="CZ17" s="39"/>
      <c r="DA17" s="340">
        <f>ROUNDUP(SUM(BV17:CY17),0)</f>
        <v>884</v>
      </c>
      <c r="DB17" s="354"/>
      <c r="DC17" s="354"/>
      <c r="DD17" s="354"/>
      <c r="DE17" s="354"/>
      <c r="DF17" s="354"/>
      <c r="DG17" s="354"/>
      <c r="DH17" s="354"/>
      <c r="DI17" s="354"/>
      <c r="DJ17" s="354"/>
      <c r="DK17" s="354"/>
      <c r="DL17" s="354"/>
      <c r="DM17" s="354"/>
      <c r="DN17" s="354"/>
      <c r="DO17" s="354"/>
      <c r="DP17" s="354"/>
      <c r="DQ17" s="354"/>
      <c r="DR17" s="354"/>
      <c r="DS17" s="354"/>
      <c r="DT17" s="354"/>
      <c r="DU17" s="354"/>
      <c r="DV17" s="354"/>
      <c r="DW17" s="354"/>
      <c r="DX17" s="354"/>
      <c r="DY17" s="354"/>
      <c r="DZ17" s="354"/>
      <c r="EA17" s="354"/>
      <c r="EB17" s="354"/>
      <c r="EC17" s="354"/>
      <c r="ED17" s="354"/>
      <c r="EE17" s="354"/>
      <c r="EF17" s="354"/>
    </row>
    <row r="18" spans="1:136" ht="15" customHeight="1">
      <c r="A18" s="285"/>
      <c r="B18" s="282"/>
      <c r="C18" s="73" t="s">
        <v>89</v>
      </c>
      <c r="D18" s="88">
        <f>ROUNDUP((PLANEJAMENTO!$AZ$4/PLANEJAMENTO!$BG$3)*PLANEJAMENTO!$BJ$5,0)</f>
        <v>0</v>
      </c>
      <c r="E18" s="88">
        <f>ROUNDUP((PLANEJAMENTO!$AZ$4/PLANEJAMENTO!$BG$3)*PLANEJAMENTO!$BJ$5,0)</f>
        <v>0</v>
      </c>
      <c r="F18" s="88">
        <f>ROUNDUP((PLANEJAMENTO!$AZ$4/PLANEJAMENTO!$BG$3)*PLANEJAMENTO!$BJ$5,0)</f>
        <v>0</v>
      </c>
      <c r="G18" s="88">
        <f>ROUNDUP((PLANEJAMENTO!$AZ$4/PLANEJAMENTO!$BG$3)*PLANEJAMENTO!$BJ$5,0)</f>
        <v>0</v>
      </c>
      <c r="H18" s="88">
        <f>ROUNDUP((PLANEJAMENTO!$AZ$4/PLANEJAMENTO!$BG$3)*PLANEJAMENTO!$BJ$5,0)</f>
        <v>0</v>
      </c>
      <c r="I18" s="43"/>
      <c r="J18" s="88">
        <f>ROUNDUP((PLANEJAMENTO!$AZ$4/PLANEJAMENTO!$BG$3)*PLANEJAMENTO!$BJ$5,0)</f>
        <v>0</v>
      </c>
      <c r="K18" s="88">
        <f>ROUNDUP((PLANEJAMENTO!$AZ$4/PLANEJAMENTO!$BG$3)*PLANEJAMENTO!$BJ$5,0)</f>
        <v>0</v>
      </c>
      <c r="L18" s="88">
        <f>ROUNDUP((PLANEJAMENTO!$AZ$4/PLANEJAMENTO!$BG$3)*PLANEJAMENTO!$BJ$5,0)</f>
        <v>0</v>
      </c>
      <c r="M18" s="88">
        <f>ROUNDUP((PLANEJAMENTO!$AZ$4/PLANEJAMENTO!$BG$3)*PLANEJAMENTO!$BJ$5,0)</f>
        <v>0</v>
      </c>
      <c r="N18" s="88">
        <f>ROUNDUP((PLANEJAMENTO!$AZ$4/PLANEJAMENTO!$BG$3)*PLANEJAMENTO!$BJ$5,0)</f>
        <v>0</v>
      </c>
      <c r="O18" s="88">
        <f>ROUNDUP((PLANEJAMENTO!$AZ$4/PLANEJAMENTO!$BG$3)*PLANEJAMENTO!$BJ$5,0)</f>
        <v>0</v>
      </c>
      <c r="P18" s="43"/>
      <c r="Q18" s="88">
        <f>ROUNDUP((PLANEJAMENTO!$AZ$4/PLANEJAMENTO!$BG$3)*PLANEJAMENTO!$BJ$5,0)</f>
        <v>0</v>
      </c>
      <c r="R18" s="88">
        <f>ROUNDUP((PLANEJAMENTO!$AZ$4/PLANEJAMENTO!$BG$3)*PLANEJAMENTO!$BJ$5,0)</f>
        <v>0</v>
      </c>
      <c r="S18" s="88">
        <f>ROUNDUP((PLANEJAMENTO!$AZ$4/PLANEJAMENTO!$BG$3)*PLANEJAMENTO!$BJ$5,0)</f>
        <v>0</v>
      </c>
      <c r="T18" s="88">
        <f>ROUNDUP((PLANEJAMENTO!$AZ$4/PLANEJAMENTO!$BG$3)*PLANEJAMENTO!$BJ$5,0)</f>
        <v>0</v>
      </c>
      <c r="U18" s="45"/>
      <c r="V18" s="45"/>
      <c r="W18" s="43"/>
      <c r="X18" s="88">
        <f>ROUNDUP((PLANEJAMENTO!$AZ$4/PLANEJAMENTO!$BG$3)*PLANEJAMENTO!$BJ$5,0)</f>
        <v>0</v>
      </c>
      <c r="Y18" s="88">
        <f>ROUNDUP((PLANEJAMENTO!$AZ$4/PLANEJAMENTO!$BG$3)*PLANEJAMENTO!$BJ$5,0)</f>
        <v>0</v>
      </c>
      <c r="Z18" s="88">
        <f>ROUNDUP((PLANEJAMENTO!$AZ$4/PLANEJAMENTO!$BG$3)*PLANEJAMENTO!$BJ$5,0)</f>
        <v>0</v>
      </c>
      <c r="AA18" s="88">
        <f>ROUNDUP((PLANEJAMENTO!$AZ$4/PLANEJAMENTO!$BG$3)*PLANEJAMENTO!$BJ$5,0)</f>
        <v>0</v>
      </c>
      <c r="AB18" s="88">
        <f>ROUNDUP((PLANEJAMENTO!$AZ$4/PLANEJAMENTO!$BG$3)*PLANEJAMENTO!$BJ$5,0)</f>
        <v>0</v>
      </c>
      <c r="AC18" s="88">
        <f>ROUNDUP((PLANEJAMENTO!$AZ$4/PLANEJAMENTO!$BG$3)*PLANEJAMENTO!$BJ$5,0)</f>
        <v>0</v>
      </c>
      <c r="AD18" s="43"/>
      <c r="AE18" s="88">
        <f>ROUNDUP((PLANEJAMENTO!$AZ$4/PLANEJAMENTO!$BG$3)*PLANEJAMENTO!$BJ$5,0)</f>
        <v>0</v>
      </c>
      <c r="AF18" s="88">
        <f>ROUNDUP((PLANEJAMENTO!$AZ$4/PLANEJAMENTO!$BG$3)*PLANEJAMENTO!$BJ$5,0)</f>
        <v>0</v>
      </c>
      <c r="AG18" s="88">
        <f>ROUNDUP((PLANEJAMENTO!$AZ$4/PLANEJAMENTO!$BG$3)*PLANEJAMENTO!$BJ$5,0)</f>
        <v>0</v>
      </c>
      <c r="AH18" s="46"/>
      <c r="AI18" s="344">
        <f>SUM(D18:AG18)</f>
        <v>0</v>
      </c>
      <c r="AK18" s="282"/>
      <c r="AL18" s="73" t="s">
        <v>89</v>
      </c>
      <c r="AM18" s="45"/>
      <c r="AN18" s="88">
        <f>ROUNDUP((PLANEJAMENTO!$BB$4/PLANEJAMENTO!$BG$4)*PLANEJAMENTO!$BJ$5,0)</f>
        <v>0</v>
      </c>
      <c r="AO18" s="88">
        <f>ROUNDUP((PLANEJAMENTO!$BB$4/PLANEJAMENTO!$BG$4)*PLANEJAMENTO!$BJ$5,0)</f>
        <v>0</v>
      </c>
      <c r="AP18" s="43"/>
      <c r="AQ18" s="88">
        <f>ROUNDUP((PLANEJAMENTO!$BB$4/PLANEJAMENTO!$BG$4)*PLANEJAMENTO!$BJ$5,0)</f>
        <v>0</v>
      </c>
      <c r="AR18" s="88">
        <f>ROUNDUP((PLANEJAMENTO!$BB$4/PLANEJAMENTO!$BG$4)*PLANEJAMENTO!$BJ$5,0)</f>
        <v>0</v>
      </c>
      <c r="AS18" s="88">
        <f>ROUNDUP((PLANEJAMENTO!$BB$4/PLANEJAMENTO!$BG$4)*PLANEJAMENTO!$BJ$5,0)</f>
        <v>0</v>
      </c>
      <c r="AT18" s="88">
        <f>ROUNDUP((PLANEJAMENTO!$BB$4/PLANEJAMENTO!$BG$4)*PLANEJAMENTO!$BJ$5,0)</f>
        <v>0</v>
      </c>
      <c r="AU18" s="88">
        <f>ROUNDUP((PLANEJAMENTO!$BB$4/PLANEJAMENTO!$BG$4)*PLANEJAMENTO!$BJ$5,0)</f>
        <v>0</v>
      </c>
      <c r="AV18" s="88">
        <f>ROUNDUP((PLANEJAMENTO!$BB$4/PLANEJAMENTO!$BG$4)*PLANEJAMENTO!$BJ$5,0)</f>
        <v>0</v>
      </c>
      <c r="AW18" s="43"/>
      <c r="AX18" s="88">
        <f>ROUNDUP((PLANEJAMENTO!$BB$4/PLANEJAMENTO!$BG$4)*PLANEJAMENTO!$BJ$5,0)</f>
        <v>0</v>
      </c>
      <c r="AY18" s="88">
        <f>ROUNDUP((PLANEJAMENTO!$BB$4/PLANEJAMENTO!$BG$4)*PLANEJAMENTO!$BJ$5,0)</f>
        <v>0</v>
      </c>
      <c r="AZ18" s="88">
        <f>ROUNDUP((PLANEJAMENTO!$BB$4/PLANEJAMENTO!$BG$4)*PLANEJAMENTO!$BJ$5,0)</f>
        <v>0</v>
      </c>
      <c r="BA18" s="88">
        <f>ROUNDUP((PLANEJAMENTO!$BB$4/PLANEJAMENTO!$BG$4)*PLANEJAMENTO!$BJ$5,0)</f>
        <v>0</v>
      </c>
      <c r="BB18" s="88">
        <f>ROUNDUP((PLANEJAMENTO!$BB$4/PLANEJAMENTO!$BG$4)*PLANEJAMENTO!$BJ$5,0)</f>
        <v>0</v>
      </c>
      <c r="BC18" s="88">
        <f>ROUNDUP((PLANEJAMENTO!$BB$4/PLANEJAMENTO!$BG$4)*PLANEJAMENTO!$BJ$5,0)</f>
        <v>0</v>
      </c>
      <c r="BD18" s="43"/>
      <c r="BE18" s="88">
        <f>ROUNDUP((PLANEJAMENTO!$BB$4/PLANEJAMENTO!$BG$4)*PLANEJAMENTO!$BJ$5,0)</f>
        <v>0</v>
      </c>
      <c r="BF18" s="88">
        <f>ROUNDUP((PLANEJAMENTO!$BB$4/PLANEJAMENTO!$BG$4)*PLANEJAMENTO!$BJ$5,0)</f>
        <v>0</v>
      </c>
      <c r="BG18" s="88">
        <f>ROUNDUP((PLANEJAMENTO!$BB$4/PLANEJAMENTO!$BG$4)*PLANEJAMENTO!$BJ$5,0)</f>
        <v>0</v>
      </c>
      <c r="BH18" s="88">
        <f>ROUNDUP((PLANEJAMENTO!$BB$4/PLANEJAMENTO!$BG$4)*PLANEJAMENTO!$BJ$5,0)</f>
        <v>0</v>
      </c>
      <c r="BI18" s="88">
        <f>ROUNDUP((PLANEJAMENTO!$BB$4/PLANEJAMENTO!$BG$4)*PLANEJAMENTO!$BJ$5,0)</f>
        <v>0</v>
      </c>
      <c r="BJ18" s="88">
        <f>ROUNDUP((PLANEJAMENTO!$BB$4/PLANEJAMENTO!$BG$4)*PLANEJAMENTO!$BJ$5,0)</f>
        <v>0</v>
      </c>
      <c r="BK18" s="43"/>
      <c r="BL18" s="88">
        <f>ROUNDUP((PLANEJAMENTO!$BB$4/PLANEJAMENTO!$BG$4)*PLANEJAMENTO!$BJ$5,0)</f>
        <v>0</v>
      </c>
      <c r="BM18" s="88">
        <f>ROUNDUP((PLANEJAMENTO!$BB$4/PLANEJAMENTO!$BG$4)*PLANEJAMENTO!$BJ$5,0)</f>
        <v>0</v>
      </c>
      <c r="BN18" s="88">
        <f>ROUNDUP((PLANEJAMENTO!$BB$4/PLANEJAMENTO!$BG$4)*PLANEJAMENTO!$BJ$5,0)</f>
        <v>0</v>
      </c>
      <c r="BO18" s="88">
        <f>ROUNDUP((PLANEJAMENTO!$BB$4/PLANEJAMENTO!$BG$4)*PLANEJAMENTO!$BJ$5,0)</f>
        <v>0</v>
      </c>
      <c r="BP18" s="88">
        <f>ROUNDUP((PLANEJAMENTO!$BB$4/PLANEJAMENTO!$BG$4)*PLANEJAMENTO!$BJ$5,0)</f>
        <v>0</v>
      </c>
      <c r="BQ18" s="88">
        <f>ROUNDUP((PLANEJAMENTO!$BB$4/PLANEJAMENTO!$BG$4)*PLANEJAMENTO!$BJ$5,0)</f>
        <v>0</v>
      </c>
      <c r="BR18" s="344">
        <f>SUM(AM18:BP18)</f>
        <v>0</v>
      </c>
      <c r="BS18" s="353"/>
      <c r="BT18" s="282"/>
      <c r="BU18" s="73" t="s">
        <v>89</v>
      </c>
      <c r="BV18" s="43"/>
      <c r="BW18" s="88">
        <f>ROUNDUP((PLANEJAMENTO!$BD$4/PLANEJAMENTO!$BG$3)*PLANEJAMENTO!$BJ$5,0)</f>
        <v>0</v>
      </c>
      <c r="BX18" s="88">
        <f>ROUNDUP((PLANEJAMENTO!$BD$4/PLANEJAMENTO!$BG$3)*PLANEJAMENTO!$BJ$5,0)</f>
        <v>0</v>
      </c>
      <c r="BY18" s="88">
        <f>ROUNDUP((PLANEJAMENTO!$BD$4/PLANEJAMENTO!$BG$3)*PLANEJAMENTO!$BJ$5,0)</f>
        <v>0</v>
      </c>
      <c r="BZ18" s="88">
        <f>ROUNDUP((PLANEJAMENTO!$BD$4/PLANEJAMENTO!$BG$3)*PLANEJAMENTO!$BJ$5,0)</f>
        <v>0</v>
      </c>
      <c r="CA18" s="88">
        <f>ROUNDUP((PLANEJAMENTO!$BD$4/PLANEJAMENTO!$BG$3)*PLANEJAMENTO!$BJ$5,0)</f>
        <v>0</v>
      </c>
      <c r="CB18" s="88">
        <f>ROUNDUP((PLANEJAMENTO!$BD$4/PLANEJAMENTO!$BG$3)*PLANEJAMENTO!$BJ$5,0)</f>
        <v>0</v>
      </c>
      <c r="CC18" s="43"/>
      <c r="CD18" s="88">
        <f>ROUNDUP((PLANEJAMENTO!$BD$4/PLANEJAMENTO!$BG$3)*PLANEJAMENTO!$BJ$5,0)</f>
        <v>0</v>
      </c>
      <c r="CE18" s="88">
        <f>ROUNDUP((PLANEJAMENTO!$BD$4/PLANEJAMENTO!$BG$3)*PLANEJAMENTO!$BJ$5,0)</f>
        <v>0</v>
      </c>
      <c r="CF18" s="88">
        <f>ROUNDUP((PLANEJAMENTO!$BD$4/PLANEJAMENTO!$BG$3)*PLANEJAMENTO!$BJ$5,0)</f>
        <v>0</v>
      </c>
      <c r="CG18" s="88">
        <f>ROUNDUP((PLANEJAMENTO!$BD$4/PLANEJAMENTO!$BG$3)*PLANEJAMENTO!$BJ$5,0)</f>
        <v>0</v>
      </c>
      <c r="CH18" s="88">
        <f>ROUNDUP((PLANEJAMENTO!$BD$4/PLANEJAMENTO!$BG$3)*PLANEJAMENTO!$BJ$5,0)</f>
        <v>0</v>
      </c>
      <c r="CI18" s="88">
        <f>ROUNDUP((PLANEJAMENTO!$BD$4/PLANEJAMENTO!$BG$3)*PLANEJAMENTO!$BJ$5,0)</f>
        <v>0</v>
      </c>
      <c r="CJ18" s="43"/>
      <c r="CK18" s="88">
        <f>ROUNDUP((PLANEJAMENTO!$BD$4/PLANEJAMENTO!$BG$3)*PLANEJAMENTO!$BJ$5,0)</f>
        <v>0</v>
      </c>
      <c r="CL18" s="88">
        <f>ROUNDUP((PLANEJAMENTO!$BD$4/PLANEJAMENTO!$BG$3)*PLANEJAMENTO!$BJ$5,0)</f>
        <v>0</v>
      </c>
      <c r="CM18" s="88">
        <f>ROUNDUP((PLANEJAMENTO!$BD$4/PLANEJAMENTO!$BG$3)*PLANEJAMENTO!$BJ$5,0)</f>
        <v>0</v>
      </c>
      <c r="CN18" s="88">
        <f>ROUNDUP((PLANEJAMENTO!$BD$4/PLANEJAMENTO!$BG$3)*PLANEJAMENTO!$BJ$5,0)</f>
        <v>0</v>
      </c>
      <c r="CO18" s="88">
        <f>ROUNDUP((PLANEJAMENTO!$BD$4/PLANEJAMENTO!$BG$3)*PLANEJAMENTO!$BJ$5,0)</f>
        <v>0</v>
      </c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6"/>
      <c r="DA18" s="344">
        <f>SUM(BV18:CY18)</f>
        <v>0</v>
      </c>
      <c r="DB18" s="354"/>
      <c r="DC18" s="354"/>
      <c r="DD18" s="354"/>
      <c r="DE18" s="354"/>
      <c r="DF18" s="354"/>
      <c r="DG18" s="354"/>
      <c r="DH18" s="354"/>
      <c r="DI18" s="354"/>
      <c r="DJ18" s="354"/>
      <c r="DK18" s="354"/>
      <c r="DL18" s="354"/>
      <c r="DM18" s="354"/>
      <c r="DN18" s="354"/>
      <c r="DO18" s="354"/>
      <c r="DP18" s="354"/>
      <c r="DQ18" s="354"/>
      <c r="DR18" s="354"/>
      <c r="DS18" s="354"/>
      <c r="DT18" s="354"/>
      <c r="DU18" s="354"/>
      <c r="DV18" s="354"/>
      <c r="DW18" s="354"/>
      <c r="DX18" s="354"/>
      <c r="DY18" s="354"/>
      <c r="DZ18" s="354"/>
      <c r="EA18" s="354"/>
      <c r="EB18" s="354"/>
      <c r="EC18" s="354"/>
      <c r="ED18" s="354"/>
      <c r="EE18" s="354"/>
      <c r="EF18" s="354"/>
    </row>
    <row r="19" spans="1:136" ht="15" customHeight="1">
      <c r="A19" s="285"/>
      <c r="B19" s="282"/>
      <c r="C19" s="73" t="s">
        <v>388</v>
      </c>
      <c r="D19" s="88">
        <f>SUM(D17:D18)</f>
        <v>57</v>
      </c>
      <c r="E19" s="88">
        <f t="shared" ref="E19:H19" si="77">SUM(E17:E18)</f>
        <v>57</v>
      </c>
      <c r="F19" s="88">
        <f t="shared" si="77"/>
        <v>57</v>
      </c>
      <c r="G19" s="88">
        <f t="shared" si="77"/>
        <v>57</v>
      </c>
      <c r="H19" s="88">
        <f t="shared" si="77"/>
        <v>57</v>
      </c>
      <c r="I19" s="43"/>
      <c r="J19" s="88">
        <f>SUM(J17:J18)</f>
        <v>57</v>
      </c>
      <c r="K19" s="88">
        <f t="shared" ref="K19:N19" si="78">SUM(K17:K18)</f>
        <v>57</v>
      </c>
      <c r="L19" s="88">
        <f t="shared" si="78"/>
        <v>57</v>
      </c>
      <c r="M19" s="88">
        <f t="shared" si="78"/>
        <v>57</v>
      </c>
      <c r="N19" s="88">
        <f t="shared" si="78"/>
        <v>57</v>
      </c>
      <c r="O19" s="88">
        <f>SUM(O17:O18)</f>
        <v>57</v>
      </c>
      <c r="P19" s="43"/>
      <c r="Q19" s="88">
        <f>SUM(Q17:Q18)</f>
        <v>57</v>
      </c>
      <c r="R19" s="88">
        <f t="shared" ref="R19:T19" si="79">SUM(R17:R18)</f>
        <v>57</v>
      </c>
      <c r="S19" s="88">
        <f t="shared" si="79"/>
        <v>57</v>
      </c>
      <c r="T19" s="88">
        <f t="shared" si="79"/>
        <v>57</v>
      </c>
      <c r="U19" s="45"/>
      <c r="V19" s="45"/>
      <c r="W19" s="43"/>
      <c r="X19" s="88">
        <f>SUM(X17:X18)</f>
        <v>57</v>
      </c>
      <c r="Y19" s="88">
        <f t="shared" ref="Y19:AB19" si="80">SUM(Y17:Y18)</f>
        <v>57</v>
      </c>
      <c r="Z19" s="88">
        <f t="shared" si="80"/>
        <v>57</v>
      </c>
      <c r="AA19" s="88">
        <f t="shared" si="80"/>
        <v>57</v>
      </c>
      <c r="AB19" s="88">
        <f t="shared" si="80"/>
        <v>57</v>
      </c>
      <c r="AC19" s="88">
        <f>SUM(AC17:AC18)</f>
        <v>57</v>
      </c>
      <c r="AD19" s="43"/>
      <c r="AE19" s="88">
        <f t="shared" ref="AE19:AF19" si="81">SUM(AE17:AE18)</f>
        <v>57</v>
      </c>
      <c r="AF19" s="88">
        <f t="shared" si="81"/>
        <v>57</v>
      </c>
      <c r="AG19" s="88">
        <f>SUM(AG17:AG18)</f>
        <v>57</v>
      </c>
      <c r="AH19" s="46"/>
      <c r="AI19" s="89"/>
      <c r="AK19" s="282"/>
      <c r="AL19" s="73" t="s">
        <v>388</v>
      </c>
      <c r="AM19" s="45"/>
      <c r="AN19" s="88">
        <f t="shared" ref="AN19:AO19" si="82">SUM(AN17:AN18)</f>
        <v>50</v>
      </c>
      <c r="AO19" s="88">
        <f t="shared" si="82"/>
        <v>50</v>
      </c>
      <c r="AP19" s="43"/>
      <c r="AQ19" s="88">
        <f>SUM(AQ17:AQ18)</f>
        <v>50</v>
      </c>
      <c r="AR19" s="88">
        <f t="shared" ref="AR19:AU19" si="83">SUM(AR17:AR18)</f>
        <v>50</v>
      </c>
      <c r="AS19" s="88">
        <f t="shared" si="83"/>
        <v>50</v>
      </c>
      <c r="AT19" s="88">
        <f t="shared" si="83"/>
        <v>50</v>
      </c>
      <c r="AU19" s="88">
        <f t="shared" si="83"/>
        <v>50</v>
      </c>
      <c r="AV19" s="88">
        <f>SUM(AV17:AV18)</f>
        <v>50</v>
      </c>
      <c r="AW19" s="43"/>
      <c r="AX19" s="88">
        <f>SUM(AX17:AX18)</f>
        <v>50</v>
      </c>
      <c r="AY19" s="88">
        <f t="shared" ref="AY19:BB19" si="84">SUM(AY17:AY18)</f>
        <v>50</v>
      </c>
      <c r="AZ19" s="88">
        <f t="shared" si="84"/>
        <v>50</v>
      </c>
      <c r="BA19" s="88">
        <f t="shared" si="84"/>
        <v>50</v>
      </c>
      <c r="BB19" s="88">
        <f t="shared" si="84"/>
        <v>50</v>
      </c>
      <c r="BC19" s="88">
        <f>SUM(BC17:BC18)</f>
        <v>50</v>
      </c>
      <c r="BD19" s="43"/>
      <c r="BE19" s="88">
        <f>SUM(BE17:BE18)</f>
        <v>50</v>
      </c>
      <c r="BF19" s="88">
        <f t="shared" ref="BF19:BI19" si="85">SUM(BF17:BF18)</f>
        <v>50</v>
      </c>
      <c r="BG19" s="88">
        <f t="shared" si="85"/>
        <v>50</v>
      </c>
      <c r="BH19" s="88">
        <f t="shared" si="85"/>
        <v>50</v>
      </c>
      <c r="BI19" s="88">
        <f t="shared" si="85"/>
        <v>50</v>
      </c>
      <c r="BJ19" s="88">
        <f>SUM(BJ17:BJ18)</f>
        <v>50</v>
      </c>
      <c r="BK19" s="43"/>
      <c r="BL19" s="88">
        <f>SUM(BL17:BL18)</f>
        <v>50</v>
      </c>
      <c r="BM19" s="88">
        <f t="shared" ref="BM19:BQ19" si="86">SUM(BM17:BM18)</f>
        <v>50</v>
      </c>
      <c r="BN19" s="88">
        <f t="shared" si="86"/>
        <v>50</v>
      </c>
      <c r="BO19" s="88">
        <f t="shared" si="86"/>
        <v>50</v>
      </c>
      <c r="BP19" s="88">
        <f t="shared" si="86"/>
        <v>50</v>
      </c>
      <c r="BQ19" s="88">
        <f t="shared" si="86"/>
        <v>50</v>
      </c>
      <c r="BR19" s="89"/>
      <c r="BS19" s="353"/>
      <c r="BT19" s="282"/>
      <c r="BU19" s="73" t="s">
        <v>388</v>
      </c>
      <c r="BV19" s="43"/>
      <c r="BW19" s="88">
        <f t="shared" ref="BW19:BZ19" si="87">SUM(BW17:BW18)</f>
        <v>52</v>
      </c>
      <c r="BX19" s="88">
        <f t="shared" si="87"/>
        <v>52</v>
      </c>
      <c r="BY19" s="88">
        <f t="shared" si="87"/>
        <v>52</v>
      </c>
      <c r="BZ19" s="88">
        <f t="shared" si="87"/>
        <v>52</v>
      </c>
      <c r="CA19" s="88">
        <f>SUM(CA17:CA18)</f>
        <v>52</v>
      </c>
      <c r="CB19" s="88">
        <f>SUM(CB17:CB18)</f>
        <v>52</v>
      </c>
      <c r="CC19" s="43"/>
      <c r="CD19" s="88">
        <f t="shared" ref="CD19:CF19" si="88">SUM(CD17:CD18)</f>
        <v>52</v>
      </c>
      <c r="CE19" s="88">
        <f t="shared" si="88"/>
        <v>52</v>
      </c>
      <c r="CF19" s="88">
        <f t="shared" si="88"/>
        <v>52</v>
      </c>
      <c r="CG19" s="88">
        <f>SUM(CG17:CG18)</f>
        <v>52</v>
      </c>
      <c r="CH19" s="88">
        <f>SUM(CH17:CH18)</f>
        <v>52</v>
      </c>
      <c r="CI19" s="88">
        <f>SUM(CI17:CI18)</f>
        <v>52</v>
      </c>
      <c r="CJ19" s="43"/>
      <c r="CK19" s="88">
        <f t="shared" ref="CK19:CM19" si="89">SUM(CK17:CK18)</f>
        <v>52</v>
      </c>
      <c r="CL19" s="88">
        <f t="shared" si="89"/>
        <v>52</v>
      </c>
      <c r="CM19" s="88">
        <f t="shared" si="89"/>
        <v>52</v>
      </c>
      <c r="CN19" s="88">
        <f>SUM(CN17:CN18)</f>
        <v>52</v>
      </c>
      <c r="CO19" s="88">
        <f>SUM(CO17:CO18)</f>
        <v>52</v>
      </c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6"/>
      <c r="DA19" s="89"/>
      <c r="DB19" s="354"/>
      <c r="DC19" s="354"/>
      <c r="DD19" s="354"/>
      <c r="DE19" s="354"/>
      <c r="DF19" s="354"/>
      <c r="DG19" s="354"/>
      <c r="DH19" s="354"/>
      <c r="DI19" s="354"/>
      <c r="DJ19" s="354"/>
      <c r="DK19" s="354"/>
      <c r="DL19" s="354"/>
      <c r="DM19" s="354"/>
      <c r="DN19" s="354"/>
      <c r="DO19" s="354"/>
      <c r="DP19" s="354"/>
      <c r="DQ19" s="354"/>
      <c r="DR19" s="354"/>
      <c r="DS19" s="354"/>
      <c r="DT19" s="354"/>
      <c r="DU19" s="354"/>
      <c r="DV19" s="354"/>
      <c r="DW19" s="354"/>
      <c r="DX19" s="354"/>
      <c r="DY19" s="354"/>
      <c r="DZ19" s="354"/>
      <c r="EA19" s="354"/>
      <c r="EB19" s="354"/>
      <c r="EC19" s="354"/>
      <c r="ED19" s="354"/>
      <c r="EE19" s="354"/>
      <c r="EF19" s="354"/>
    </row>
    <row r="20" spans="1:136" ht="15" customHeight="1">
      <c r="A20" s="285"/>
      <c r="B20" s="282"/>
      <c r="C20" s="35" t="s">
        <v>45</v>
      </c>
      <c r="D20" s="33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85"/>
      <c r="V20" s="385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28"/>
      <c r="AI20" s="30">
        <f>SUM(D20:AG20)</f>
        <v>0</v>
      </c>
      <c r="AK20" s="282"/>
      <c r="AL20" s="35" t="s">
        <v>45</v>
      </c>
      <c r="AM20" s="385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30">
        <f>SUM(AM20:BP20)</f>
        <v>0</v>
      </c>
      <c r="BS20" s="353"/>
      <c r="BT20" s="282"/>
      <c r="BU20" s="35" t="s">
        <v>45</v>
      </c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385"/>
      <c r="CQ20" s="385"/>
      <c r="CR20" s="385"/>
      <c r="CS20" s="385"/>
      <c r="CT20" s="385"/>
      <c r="CU20" s="385"/>
      <c r="CV20" s="385"/>
      <c r="CW20" s="385"/>
      <c r="CX20" s="385"/>
      <c r="CY20" s="385"/>
      <c r="CZ20" s="28"/>
      <c r="DA20" s="30">
        <f>SUM(BV20:CY20)</f>
        <v>0</v>
      </c>
      <c r="DB20" s="354"/>
      <c r="DC20" s="354"/>
      <c r="DD20" s="354"/>
      <c r="DE20" s="354"/>
      <c r="DF20" s="354"/>
      <c r="DG20" s="354"/>
      <c r="DH20" s="354"/>
      <c r="DI20" s="354"/>
      <c r="DJ20" s="354"/>
      <c r="DK20" s="354"/>
      <c r="DL20" s="354"/>
      <c r="DM20" s="354"/>
      <c r="DN20" s="354"/>
      <c r="DO20" s="354"/>
      <c r="DP20" s="354"/>
      <c r="DQ20" s="354"/>
      <c r="DR20" s="354"/>
      <c r="DS20" s="354"/>
      <c r="DT20" s="354"/>
      <c r="DU20" s="354"/>
      <c r="DV20" s="354"/>
      <c r="DW20" s="354"/>
      <c r="DX20" s="354"/>
      <c r="DY20" s="354"/>
      <c r="DZ20" s="354"/>
      <c r="EA20" s="354"/>
      <c r="EB20" s="354"/>
      <c r="EC20" s="354"/>
      <c r="ED20" s="354"/>
      <c r="EE20" s="354"/>
      <c r="EF20" s="354"/>
    </row>
    <row r="21" spans="1:136" ht="15.75" customHeight="1" thickBot="1">
      <c r="A21" s="285"/>
      <c r="B21" s="282"/>
      <c r="C21" s="73" t="s">
        <v>389</v>
      </c>
      <c r="D21" s="342">
        <f>IF(D20&gt;D17,D17,D20)-D17</f>
        <v>-57</v>
      </c>
      <c r="E21" s="342">
        <f>D21+(IF(E20&gt;E17,E17,E20)-E17)</f>
        <v>-114</v>
      </c>
      <c r="F21" s="342">
        <f t="shared" ref="F21:H21" si="90">E21+(IF(F20&gt;F17,F17,F20)-F17)</f>
        <v>-171</v>
      </c>
      <c r="G21" s="342">
        <f t="shared" si="90"/>
        <v>-228</v>
      </c>
      <c r="H21" s="342">
        <f t="shared" si="90"/>
        <v>-285</v>
      </c>
      <c r="I21" s="27"/>
      <c r="J21" s="342">
        <f>H21+(IF(J20&gt;J17,J17,J20)-J17)</f>
        <v>-342</v>
      </c>
      <c r="K21" s="342">
        <f t="shared" ref="K21:O21" si="91">J21+(IF(K20&gt;K17,K17,K20)-K17)</f>
        <v>-399</v>
      </c>
      <c r="L21" s="342">
        <f t="shared" si="91"/>
        <v>-456</v>
      </c>
      <c r="M21" s="342">
        <f t="shared" si="91"/>
        <v>-513</v>
      </c>
      <c r="N21" s="342">
        <f t="shared" si="91"/>
        <v>-570</v>
      </c>
      <c r="O21" s="342">
        <f t="shared" si="91"/>
        <v>-627</v>
      </c>
      <c r="P21" s="27"/>
      <c r="Q21" s="342">
        <f>O21+(IF(Q20&gt;Q17,Q17,Q20)-Q17)</f>
        <v>-684</v>
      </c>
      <c r="R21" s="342">
        <f t="shared" ref="R21:T21" si="92">Q21+(IF(R20&gt;R17,R17,R20)-R17)</f>
        <v>-741</v>
      </c>
      <c r="S21" s="342">
        <f t="shared" si="92"/>
        <v>-798</v>
      </c>
      <c r="T21" s="342">
        <f t="shared" si="92"/>
        <v>-855</v>
      </c>
      <c r="U21" s="386"/>
      <c r="V21" s="386"/>
      <c r="W21" s="27"/>
      <c r="X21" s="342">
        <f>T21+(IF(X20&gt;X17,X17,X20)-X17)</f>
        <v>-912</v>
      </c>
      <c r="Y21" s="342">
        <f t="shared" ref="Y21:AC21" si="93">X21+(IF(Y20&gt;Y17,Y17,Y20)-Y17)</f>
        <v>-969</v>
      </c>
      <c r="Z21" s="342">
        <f t="shared" si="93"/>
        <v>-1026</v>
      </c>
      <c r="AA21" s="342">
        <f t="shared" si="93"/>
        <v>-1083</v>
      </c>
      <c r="AB21" s="342">
        <f t="shared" si="93"/>
        <v>-1140</v>
      </c>
      <c r="AC21" s="342">
        <f t="shared" si="93"/>
        <v>-1197</v>
      </c>
      <c r="AD21" s="27"/>
      <c r="AE21" s="342">
        <f>AC21+(IF(AE20&gt;AE17,AE17,AE20)-AE17)</f>
        <v>-1254</v>
      </c>
      <c r="AF21" s="342">
        <f t="shared" ref="AF21:AG21" si="94">AE21+(IF(AF20&gt;AF17,AF17,AF20)-AF17)</f>
        <v>-1311</v>
      </c>
      <c r="AG21" s="342">
        <f t="shared" si="94"/>
        <v>-1368</v>
      </c>
      <c r="AH21" s="29"/>
      <c r="AI21" s="31">
        <f>ROUNDUP(AG21,0)</f>
        <v>-1368</v>
      </c>
      <c r="AK21" s="282"/>
      <c r="AL21" s="73" t="s">
        <v>389</v>
      </c>
      <c r="AM21" s="386"/>
      <c r="AN21" s="342">
        <f t="shared" ref="AN21:AO21" si="95">AM21+(IF(AN20&gt;AN17,AN17,AN20)-AN17)</f>
        <v>-50</v>
      </c>
      <c r="AO21" s="342">
        <f t="shared" si="95"/>
        <v>-100</v>
      </c>
      <c r="AP21" s="27"/>
      <c r="AQ21" s="342">
        <f>AO21+(IF(AQ20&gt;AQ17,AQ17,AQ20)-AQ17)</f>
        <v>-150</v>
      </c>
      <c r="AR21" s="342">
        <f t="shared" ref="AR21:AV21" si="96">AQ21+(IF(AR20&gt;AR17,AR17,AR20)-AR17)</f>
        <v>-200</v>
      </c>
      <c r="AS21" s="342">
        <f t="shared" si="96"/>
        <v>-250</v>
      </c>
      <c r="AT21" s="342">
        <f t="shared" si="96"/>
        <v>-300</v>
      </c>
      <c r="AU21" s="342">
        <f t="shared" si="96"/>
        <v>-350</v>
      </c>
      <c r="AV21" s="342">
        <f t="shared" si="96"/>
        <v>-400</v>
      </c>
      <c r="AW21" s="27"/>
      <c r="AX21" s="342">
        <f>AV21+(IF(AX20&gt;AX17,AX17,AX20)-AX17)</f>
        <v>-450</v>
      </c>
      <c r="AY21" s="342">
        <f t="shared" ref="AY21:BC21" si="97">AX21+(IF(AY20&gt;AY17,AY17,AY20)-AY17)</f>
        <v>-500</v>
      </c>
      <c r="AZ21" s="342">
        <f t="shared" si="97"/>
        <v>-550</v>
      </c>
      <c r="BA21" s="342">
        <f t="shared" si="97"/>
        <v>-600</v>
      </c>
      <c r="BB21" s="342">
        <f t="shared" si="97"/>
        <v>-650</v>
      </c>
      <c r="BC21" s="342">
        <f t="shared" si="97"/>
        <v>-700</v>
      </c>
      <c r="BD21" s="27"/>
      <c r="BE21" s="342">
        <f>BC21+(IF(BE20&gt;BE17,BE17,BE20)-BE17)</f>
        <v>-750</v>
      </c>
      <c r="BF21" s="342">
        <f t="shared" ref="BF21:BJ21" si="98">BE21+(IF(BF20&gt;BF17,BF17,BF20)-BF17)</f>
        <v>-800</v>
      </c>
      <c r="BG21" s="342">
        <f t="shared" si="98"/>
        <v>-850</v>
      </c>
      <c r="BH21" s="342">
        <f t="shared" si="98"/>
        <v>-900</v>
      </c>
      <c r="BI21" s="342">
        <f t="shared" si="98"/>
        <v>-950</v>
      </c>
      <c r="BJ21" s="342">
        <f t="shared" si="98"/>
        <v>-1000</v>
      </c>
      <c r="BK21" s="27"/>
      <c r="BL21" s="342">
        <f>BJ21+(IF(BL20&gt;BL17,BL17,BL20)-BL17)</f>
        <v>-1050</v>
      </c>
      <c r="BM21" s="342">
        <f t="shared" ref="BM21:BQ21" si="99">BL21+(IF(BM20&gt;BM17,BM17,BM20)-BM17)</f>
        <v>-1100</v>
      </c>
      <c r="BN21" s="342">
        <f t="shared" si="99"/>
        <v>-1150</v>
      </c>
      <c r="BO21" s="342">
        <f t="shared" si="99"/>
        <v>-1200</v>
      </c>
      <c r="BP21" s="342">
        <f t="shared" si="99"/>
        <v>-1250</v>
      </c>
      <c r="BQ21" s="342">
        <f t="shared" si="99"/>
        <v>-1300</v>
      </c>
      <c r="BR21" s="31">
        <f>ROUNDUP(BP21,0)</f>
        <v>-1250</v>
      </c>
      <c r="BS21" s="353"/>
      <c r="BT21" s="282"/>
      <c r="BU21" s="73" t="s">
        <v>389</v>
      </c>
      <c r="BV21" s="27"/>
      <c r="BW21" s="342">
        <f>BV21+(IF(BW20&gt;BW17,BW17,BW20)-BW17)</f>
        <v>-52</v>
      </c>
      <c r="BX21" s="342">
        <f t="shared" ref="BX21:CB21" si="100">BW21+(IF(BX20&gt;BX17,BX17,BX20)-BX17)</f>
        <v>-104</v>
      </c>
      <c r="BY21" s="342">
        <f t="shared" si="100"/>
        <v>-156</v>
      </c>
      <c r="BZ21" s="342">
        <f t="shared" si="100"/>
        <v>-208</v>
      </c>
      <c r="CA21" s="342">
        <f t="shared" si="100"/>
        <v>-260</v>
      </c>
      <c r="CB21" s="342">
        <f t="shared" si="100"/>
        <v>-312</v>
      </c>
      <c r="CC21" s="27"/>
      <c r="CD21" s="342">
        <f>CB21+(IF(CD20&gt;CD17,CD17,CD20)-CD17)</f>
        <v>-364</v>
      </c>
      <c r="CE21" s="342">
        <f t="shared" ref="CE21:CI21" si="101">CD21+(IF(CE20&gt;CE17,CE17,CE20)-CE17)</f>
        <v>-416</v>
      </c>
      <c r="CF21" s="342">
        <f t="shared" si="101"/>
        <v>-468</v>
      </c>
      <c r="CG21" s="342">
        <f t="shared" si="101"/>
        <v>-520</v>
      </c>
      <c r="CH21" s="342">
        <f t="shared" si="101"/>
        <v>-572</v>
      </c>
      <c r="CI21" s="342">
        <f t="shared" si="101"/>
        <v>-624</v>
      </c>
      <c r="CJ21" s="27"/>
      <c r="CK21" s="342">
        <f>CI21+(IF(CK20&gt;CK17,CK17,CK20)-CK17)</f>
        <v>-676</v>
      </c>
      <c r="CL21" s="342">
        <f t="shared" ref="CL21:CO21" si="102">CK21+(IF(CL20&gt;CL17,CL17,CL20)-CL17)</f>
        <v>-728</v>
      </c>
      <c r="CM21" s="342">
        <f t="shared" si="102"/>
        <v>-780</v>
      </c>
      <c r="CN21" s="342">
        <f t="shared" si="102"/>
        <v>-832</v>
      </c>
      <c r="CO21" s="342">
        <f t="shared" si="102"/>
        <v>-884</v>
      </c>
      <c r="CP21" s="386"/>
      <c r="CQ21" s="386"/>
      <c r="CR21" s="386"/>
      <c r="CS21" s="386"/>
      <c r="CT21" s="386"/>
      <c r="CU21" s="386"/>
      <c r="CV21" s="386"/>
      <c r="CW21" s="386"/>
      <c r="CX21" s="386"/>
      <c r="CY21" s="386"/>
      <c r="CZ21" s="29"/>
      <c r="DA21" s="390">
        <f>ROUNDUP(CO21,0)</f>
        <v>-884</v>
      </c>
      <c r="DB21" s="354"/>
      <c r="DC21" s="354"/>
      <c r="DD21" s="354"/>
      <c r="DE21" s="354"/>
      <c r="DF21" s="354"/>
      <c r="DG21" s="354"/>
      <c r="DH21" s="354"/>
      <c r="DI21" s="354"/>
      <c r="DJ21" s="354"/>
      <c r="DK21" s="354"/>
      <c r="DL21" s="354"/>
      <c r="DM21" s="354"/>
      <c r="DN21" s="354"/>
      <c r="DO21" s="354"/>
      <c r="DP21" s="354"/>
      <c r="DQ21" s="354"/>
      <c r="DR21" s="354"/>
      <c r="DS21" s="354"/>
      <c r="DT21" s="354"/>
      <c r="DU21" s="354"/>
      <c r="DV21" s="354"/>
      <c r="DW21" s="354"/>
      <c r="DX21" s="354"/>
      <c r="DY21" s="354"/>
      <c r="DZ21" s="354"/>
      <c r="EA21" s="354"/>
      <c r="EB21" s="354"/>
      <c r="EC21" s="354"/>
      <c r="ED21" s="354"/>
      <c r="EE21" s="354"/>
      <c r="EF21" s="354"/>
    </row>
    <row r="22" spans="1:136" ht="15" customHeight="1" thickBot="1">
      <c r="A22" s="285"/>
      <c r="B22" s="283"/>
      <c r="C22" s="142" t="s">
        <v>94</v>
      </c>
      <c r="D22" s="341">
        <f>IF(D20&gt;172,D20-172,0)-D18</f>
        <v>0</v>
      </c>
      <c r="E22" s="341">
        <f>D22 + (IF(E20&gt;172,E20-172,0)-E18)</f>
        <v>0</v>
      </c>
      <c r="F22" s="341">
        <f t="shared" ref="F22:H22" si="103">E22 + (IF(F20&gt;172,F20-172,0)-F18)</f>
        <v>0</v>
      </c>
      <c r="G22" s="341">
        <f t="shared" si="103"/>
        <v>0</v>
      </c>
      <c r="H22" s="341">
        <f t="shared" si="103"/>
        <v>0</v>
      </c>
      <c r="I22" s="140"/>
      <c r="J22" s="341">
        <f>H22+(IF(J20&gt;172,J20-172,0)-J18)</f>
        <v>0</v>
      </c>
      <c r="K22" s="341">
        <f>J22 + (IF(K20&gt;172,K20-172,0)-K18)</f>
        <v>0</v>
      </c>
      <c r="L22" s="341">
        <f t="shared" ref="L22:O22" si="104">K22 + (IF(L20&gt;172,L20-172,0)-L18)</f>
        <v>0</v>
      </c>
      <c r="M22" s="341">
        <f t="shared" si="104"/>
        <v>0</v>
      </c>
      <c r="N22" s="341">
        <f t="shared" si="104"/>
        <v>0</v>
      </c>
      <c r="O22" s="341">
        <f t="shared" si="104"/>
        <v>0</v>
      </c>
      <c r="P22" s="140"/>
      <c r="Q22" s="341">
        <f>O22+(IF(Q20&gt;172,Q20-172,0)-Q18)</f>
        <v>0</v>
      </c>
      <c r="R22" s="341">
        <f>Q22 + (IF(R20&gt;172,R20-172,0)-R18)</f>
        <v>0</v>
      </c>
      <c r="S22" s="341">
        <f t="shared" ref="S22:V22" si="105">R22 + (IF(S20&gt;172,S20-172,0)-S18)</f>
        <v>0</v>
      </c>
      <c r="T22" s="341">
        <f t="shared" si="105"/>
        <v>0</v>
      </c>
      <c r="U22" s="387"/>
      <c r="V22" s="387"/>
      <c r="W22" s="140"/>
      <c r="X22" s="341">
        <f>T22+(IF(X20&gt;172,X20-172,0)-X18)</f>
        <v>0</v>
      </c>
      <c r="Y22" s="341">
        <f>X22 + (IF(Y20&gt;172,Y20-172,0)-Y18)</f>
        <v>0</v>
      </c>
      <c r="Z22" s="341">
        <f t="shared" ref="Z22:AC22" si="106">Y22 + (IF(Z20&gt;172,Z20-172,0)-Z18)</f>
        <v>0</v>
      </c>
      <c r="AA22" s="341">
        <f t="shared" si="106"/>
        <v>0</v>
      </c>
      <c r="AB22" s="341">
        <f t="shared" si="106"/>
        <v>0</v>
      </c>
      <c r="AC22" s="341">
        <f t="shared" si="106"/>
        <v>0</v>
      </c>
      <c r="AD22" s="140"/>
      <c r="AE22" s="341">
        <f>AC22+(IF(AE20&gt;172,AE20-172,0)-AE18)</f>
        <v>0</v>
      </c>
      <c r="AF22" s="341">
        <f>AE22 + (IF(AF20&gt;172,AF20-172,0)-AF18)</f>
        <v>0</v>
      </c>
      <c r="AG22" s="341">
        <f t="shared" ref="AG22" si="107">AF22 + (IF(AG20&gt;172,AG20-172,0)-AG18)</f>
        <v>0</v>
      </c>
      <c r="AH22" s="141"/>
      <c r="AI22" s="343">
        <f>AG22</f>
        <v>0</v>
      </c>
      <c r="AK22" s="283"/>
      <c r="AL22" s="142" t="s">
        <v>94</v>
      </c>
      <c r="AM22" s="387"/>
      <c r="AN22" s="341">
        <f>AM22 + (IF(AN20&gt;172,AN20-172,0)-AN18)</f>
        <v>0</v>
      </c>
      <c r="AO22" s="341">
        <f t="shared" ref="AO22" si="108">AN22 + (IF(AO20&gt;172,AO20-172,0)-AO18)</f>
        <v>0</v>
      </c>
      <c r="AP22" s="140"/>
      <c r="AQ22" s="341">
        <f>AO22+(IF(AQ20&gt;172,AQ20-172,0)-AQ18)</f>
        <v>0</v>
      </c>
      <c r="AR22" s="341">
        <f>AQ22 + (IF(AR20&gt;172,AR20-172,0)-AR18)</f>
        <v>0</v>
      </c>
      <c r="AS22" s="341">
        <f t="shared" ref="AS22:AV22" si="109">AR22 + (IF(AS20&gt;172,AS20-172,0)-AS18)</f>
        <v>0</v>
      </c>
      <c r="AT22" s="341">
        <f t="shared" si="109"/>
        <v>0</v>
      </c>
      <c r="AU22" s="341">
        <f t="shared" si="109"/>
        <v>0</v>
      </c>
      <c r="AV22" s="341">
        <f t="shared" si="109"/>
        <v>0</v>
      </c>
      <c r="AW22" s="140"/>
      <c r="AX22" s="341">
        <f>AV22+(IF(AX20&gt;172,AX20-172,0)-AX18)</f>
        <v>0</v>
      </c>
      <c r="AY22" s="341">
        <f>AX22 + (IF(AY20&gt;172,AY20-172,0)-AY18)</f>
        <v>0</v>
      </c>
      <c r="AZ22" s="341">
        <f t="shared" ref="AZ22:BC22" si="110">AY22 + (IF(AZ20&gt;172,AZ20-172,0)-AZ18)</f>
        <v>0</v>
      </c>
      <c r="BA22" s="341">
        <f t="shared" si="110"/>
        <v>0</v>
      </c>
      <c r="BB22" s="341">
        <f t="shared" si="110"/>
        <v>0</v>
      </c>
      <c r="BC22" s="341">
        <f t="shared" si="110"/>
        <v>0</v>
      </c>
      <c r="BD22" s="140"/>
      <c r="BE22" s="341">
        <f>BC22+(IF(BE20&gt;172,BE20-172,0)-BE18)</f>
        <v>0</v>
      </c>
      <c r="BF22" s="341">
        <f>BE22 + (IF(BF20&gt;172,BF20-172,0)-BF18)</f>
        <v>0</v>
      </c>
      <c r="BG22" s="341">
        <f t="shared" ref="BG22:BJ22" si="111">BF22 + (IF(BG20&gt;172,BG20-172,0)-BG18)</f>
        <v>0</v>
      </c>
      <c r="BH22" s="341">
        <f t="shared" si="111"/>
        <v>0</v>
      </c>
      <c r="BI22" s="341">
        <f t="shared" si="111"/>
        <v>0</v>
      </c>
      <c r="BJ22" s="341">
        <f t="shared" si="111"/>
        <v>0</v>
      </c>
      <c r="BK22" s="140"/>
      <c r="BL22" s="341">
        <f>BJ22+(IF(BL20&gt;172,BL20-172,0)-BL18)</f>
        <v>0</v>
      </c>
      <c r="BM22" s="341">
        <f>BL22 + (IF(BM20&gt;172,BM20-172,0)-BM18)</f>
        <v>0</v>
      </c>
      <c r="BN22" s="341">
        <f t="shared" ref="BN22:BQ22" si="112">BM22 + (IF(BN20&gt;172,BN20-172,0)-BN18)</f>
        <v>0</v>
      </c>
      <c r="BO22" s="341">
        <f t="shared" si="112"/>
        <v>0</v>
      </c>
      <c r="BP22" s="341">
        <f t="shared" si="112"/>
        <v>0</v>
      </c>
      <c r="BQ22" s="341">
        <f t="shared" si="112"/>
        <v>0</v>
      </c>
      <c r="BR22" s="343">
        <f>BP22</f>
        <v>0</v>
      </c>
      <c r="BS22" s="353"/>
      <c r="BT22" s="283"/>
      <c r="BU22" s="142" t="s">
        <v>94</v>
      </c>
      <c r="BV22" s="140"/>
      <c r="BW22" s="341">
        <f>BV22 + (IF(BW20&gt;172,BW20-172,0)-BW18)</f>
        <v>0</v>
      </c>
      <c r="BX22" s="341">
        <f t="shared" ref="BX22:BZ22" si="113">BW22 + (IF(BX20&gt;172,BX20-172,0)-BX18)</f>
        <v>0</v>
      </c>
      <c r="BY22" s="341">
        <f t="shared" si="113"/>
        <v>0</v>
      </c>
      <c r="BZ22" s="341">
        <f t="shared" si="113"/>
        <v>0</v>
      </c>
      <c r="CA22" s="341">
        <f>BY22+(IF(CA20&gt;172,CA20-172,0)-CA18)</f>
        <v>0</v>
      </c>
      <c r="CB22" s="341">
        <f>BZ22+(IF(CB20&gt;172,CB20-172,0)-CB18)</f>
        <v>0</v>
      </c>
      <c r="CC22" s="140"/>
      <c r="CD22" s="341">
        <f t="shared" ref="CD22:CH22" si="114">CC22 + (IF(CD20&gt;172,CD20-172,0)-CD18)</f>
        <v>0</v>
      </c>
      <c r="CE22" s="341">
        <f t="shared" si="114"/>
        <v>0</v>
      </c>
      <c r="CF22" s="341">
        <f t="shared" si="114"/>
        <v>0</v>
      </c>
      <c r="CG22" s="341">
        <f t="shared" si="114"/>
        <v>0</v>
      </c>
      <c r="CH22" s="341">
        <f t="shared" si="114"/>
        <v>0</v>
      </c>
      <c r="CI22" s="341">
        <f>CG22+(IF(CI20&gt;172,CI20-172,0)-CI18)</f>
        <v>0</v>
      </c>
      <c r="CJ22" s="140"/>
      <c r="CK22" s="341">
        <f t="shared" ref="CK22:CO22" si="115">CJ22 + (IF(CK20&gt;172,CK20-172,0)-CK18)</f>
        <v>0</v>
      </c>
      <c r="CL22" s="341">
        <f t="shared" si="115"/>
        <v>0</v>
      </c>
      <c r="CM22" s="341">
        <f t="shared" si="115"/>
        <v>0</v>
      </c>
      <c r="CN22" s="341">
        <f t="shared" si="115"/>
        <v>0</v>
      </c>
      <c r="CO22" s="341">
        <f t="shared" si="115"/>
        <v>0</v>
      </c>
      <c r="CP22" s="387"/>
      <c r="CQ22" s="387"/>
      <c r="CR22" s="387"/>
      <c r="CS22" s="387"/>
      <c r="CT22" s="387"/>
      <c r="CU22" s="387"/>
      <c r="CV22" s="387"/>
      <c r="CW22" s="387"/>
      <c r="CX22" s="387"/>
      <c r="CY22" s="387"/>
      <c r="CZ22" s="141"/>
      <c r="DA22" s="343">
        <f>CO22</f>
        <v>0</v>
      </c>
      <c r="DB22" s="354"/>
      <c r="DC22" s="354"/>
      <c r="DD22" s="354"/>
      <c r="DE22" s="354"/>
      <c r="DF22" s="354"/>
      <c r="DG22" s="354"/>
      <c r="DH22" s="354"/>
      <c r="DI22" s="354"/>
      <c r="DJ22" s="354"/>
      <c r="DK22" s="354"/>
      <c r="DL22" s="354"/>
      <c r="DM22" s="354"/>
      <c r="DN22" s="354"/>
      <c r="DO22" s="354"/>
      <c r="DP22" s="354"/>
      <c r="DQ22" s="354"/>
      <c r="DR22" s="354"/>
      <c r="DS22" s="354"/>
      <c r="DT22" s="354"/>
      <c r="DU22" s="354"/>
      <c r="DV22" s="354"/>
      <c r="DW22" s="354"/>
      <c r="DX22" s="354"/>
      <c r="DY22" s="354"/>
      <c r="DZ22" s="354"/>
      <c r="EA22" s="354"/>
      <c r="EB22" s="354"/>
      <c r="EC22" s="354"/>
      <c r="ED22" s="354"/>
      <c r="EE22" s="354"/>
      <c r="EF22" s="354"/>
    </row>
    <row r="23" spans="1:136" ht="15.75" customHeight="1">
      <c r="A23" s="285"/>
      <c r="B23" s="281" t="s">
        <v>56</v>
      </c>
      <c r="C23" s="34" t="s">
        <v>88</v>
      </c>
      <c r="D23" s="50">
        <f>SUM(D5,D11,D17)</f>
        <v>216</v>
      </c>
      <c r="E23" s="50">
        <f>SUM(E5,E11,E17)</f>
        <v>216</v>
      </c>
      <c r="F23" s="50">
        <f>SUM(F5,F11,F17)</f>
        <v>216</v>
      </c>
      <c r="G23" s="50">
        <f>SUM(G5,G11,G17)</f>
        <v>216</v>
      </c>
      <c r="H23" s="50">
        <f>SUM(H5,H11,H17)</f>
        <v>216</v>
      </c>
      <c r="I23" s="38"/>
      <c r="J23" s="50">
        <f>SUM(J5,J11,J17)</f>
        <v>216</v>
      </c>
      <c r="K23" s="50">
        <f>SUM(K5,K11,K17)</f>
        <v>216</v>
      </c>
      <c r="L23" s="50">
        <f>SUM(L5,L11,L17)</f>
        <v>216</v>
      </c>
      <c r="M23" s="50">
        <f>SUM(M5,M11,M17)</f>
        <v>216</v>
      </c>
      <c r="N23" s="50">
        <f>SUM(N5,N11,N17)</f>
        <v>216</v>
      </c>
      <c r="O23" s="50">
        <f>SUM(O5,O11,O17)</f>
        <v>216</v>
      </c>
      <c r="P23" s="38"/>
      <c r="Q23" s="50">
        <f>SUM(Q5,Q11,Q17)</f>
        <v>216</v>
      </c>
      <c r="R23" s="50">
        <f>SUM(R5,R11,R17)</f>
        <v>216</v>
      </c>
      <c r="S23" s="50">
        <f>SUM(S5,S11,S17)</f>
        <v>216</v>
      </c>
      <c r="T23" s="50">
        <f>SUM(T5,T11,T17)</f>
        <v>216</v>
      </c>
      <c r="U23" s="372"/>
      <c r="V23" s="372"/>
      <c r="W23" s="38"/>
      <c r="X23" s="50">
        <f>SUM(X5,X11,X17)</f>
        <v>216</v>
      </c>
      <c r="Y23" s="50">
        <f>SUM(Y5,Y11,Y17)</f>
        <v>216</v>
      </c>
      <c r="Z23" s="50">
        <f>SUM(Z5,Z11,Z17)</f>
        <v>216</v>
      </c>
      <c r="AA23" s="50">
        <f>SUM(AA5,AA11,AA17)</f>
        <v>216</v>
      </c>
      <c r="AB23" s="50">
        <f>SUM(AB5,AB11,AB17)</f>
        <v>216</v>
      </c>
      <c r="AC23" s="50">
        <f>SUM(AC5,AC11,AC17)</f>
        <v>216</v>
      </c>
      <c r="AD23" s="38"/>
      <c r="AE23" s="50">
        <f>SUM(AE5,AE11,AE17)</f>
        <v>216</v>
      </c>
      <c r="AF23" s="50">
        <f>SUM(AF5,AF11,AF17)</f>
        <v>216</v>
      </c>
      <c r="AG23" s="50">
        <f>SUM(AG5,AG11,AG17)</f>
        <v>216</v>
      </c>
      <c r="AH23" s="39"/>
      <c r="AI23" s="32">
        <f>SUM(D23:AG23)</f>
        <v>5184</v>
      </c>
      <c r="AK23" s="281" t="s">
        <v>56</v>
      </c>
      <c r="AL23" s="34" t="s">
        <v>88</v>
      </c>
      <c r="AM23" s="372"/>
      <c r="AN23" s="50">
        <f>SUM(AN5,AN11,AN17)</f>
        <v>191</v>
      </c>
      <c r="AO23" s="50">
        <f>SUM(AO5,AO11,AO17)</f>
        <v>191</v>
      </c>
      <c r="AP23" s="38"/>
      <c r="AQ23" s="50">
        <f>SUM(AQ5,AQ11,AQ17)</f>
        <v>191</v>
      </c>
      <c r="AR23" s="50">
        <f>SUM(AR5,AR11,AR17)</f>
        <v>191</v>
      </c>
      <c r="AS23" s="50">
        <f>SUM(AS5,AS11,AS17)</f>
        <v>191</v>
      </c>
      <c r="AT23" s="50">
        <f>SUM(AT5,AT11,AT17)</f>
        <v>191</v>
      </c>
      <c r="AU23" s="50">
        <f>SUM(AU5,AU11,AU17)</f>
        <v>191</v>
      </c>
      <c r="AV23" s="50">
        <f>SUM(AV5,AV11,AV17)</f>
        <v>191</v>
      </c>
      <c r="AW23" s="38"/>
      <c r="AX23" s="50">
        <f>SUM(AX5,AX11,AX17)</f>
        <v>191</v>
      </c>
      <c r="AY23" s="50">
        <f>SUM(AY5,AY11,AY17)</f>
        <v>191</v>
      </c>
      <c r="AZ23" s="50">
        <f>SUM(AZ5,AZ11,AZ17)</f>
        <v>191</v>
      </c>
      <c r="BA23" s="50">
        <f>SUM(BA5,BA11,BA17)</f>
        <v>191</v>
      </c>
      <c r="BB23" s="50">
        <f>SUM(BB5,BB11,BB17)</f>
        <v>191</v>
      </c>
      <c r="BC23" s="50">
        <f>SUM(BC5,BC11,BC17)</f>
        <v>191</v>
      </c>
      <c r="BD23" s="38"/>
      <c r="BE23" s="50">
        <f>SUM(BE5,BE11,BE17)</f>
        <v>191</v>
      </c>
      <c r="BF23" s="50">
        <f>SUM(BF5,BF11,BF17)</f>
        <v>191</v>
      </c>
      <c r="BG23" s="50">
        <f>SUM(BG5,BG11,BG17)</f>
        <v>191</v>
      </c>
      <c r="BH23" s="50">
        <f>SUM(BH5,BH11,BH17)</f>
        <v>191</v>
      </c>
      <c r="BI23" s="50">
        <f>SUM(BI5,BI11,BI17)</f>
        <v>191</v>
      </c>
      <c r="BJ23" s="50">
        <f>SUM(BJ5,BJ11,BJ17)</f>
        <v>191</v>
      </c>
      <c r="BK23" s="38"/>
      <c r="BL23" s="50">
        <f>SUM(BL5,BL11,BL17)</f>
        <v>191</v>
      </c>
      <c r="BM23" s="50">
        <f>SUM(BM5,BM11,BM17)</f>
        <v>191</v>
      </c>
      <c r="BN23" s="50">
        <f>SUM(BN5,BN11,BN17)</f>
        <v>191</v>
      </c>
      <c r="BO23" s="50">
        <f>SUM(BO5,BO11,BO17)</f>
        <v>191</v>
      </c>
      <c r="BP23" s="50">
        <f>SUM(BP5,BP11,BP17)</f>
        <v>191</v>
      </c>
      <c r="BQ23" s="50">
        <f>SUM(BQ5,BQ11,BQ17)</f>
        <v>191</v>
      </c>
      <c r="BR23" s="32">
        <f>SUM(AM23:BP23)</f>
        <v>4775</v>
      </c>
      <c r="BS23" s="353"/>
      <c r="BT23" s="281" t="s">
        <v>56</v>
      </c>
      <c r="BU23" s="34" t="s">
        <v>88</v>
      </c>
      <c r="BV23" s="38"/>
      <c r="BW23" s="50">
        <f>SUM(BW5,BW11,BW17)</f>
        <v>198</v>
      </c>
      <c r="BX23" s="50">
        <f>SUM(BX5,BX11,BX17)</f>
        <v>198</v>
      </c>
      <c r="BY23" s="50">
        <f>SUM(BY5,BY11,BY17)</f>
        <v>198</v>
      </c>
      <c r="BZ23" s="50">
        <f>SUM(BZ5,BZ11,BZ17)</f>
        <v>198</v>
      </c>
      <c r="CA23" s="50">
        <f>SUM(CA5,CA11,CA17)</f>
        <v>198</v>
      </c>
      <c r="CB23" s="50">
        <f>SUM(CB5,CB11,CB17)</f>
        <v>198</v>
      </c>
      <c r="CC23" s="38"/>
      <c r="CD23" s="50">
        <f>SUM(CD5,CD11,CD17)</f>
        <v>198</v>
      </c>
      <c r="CE23" s="50">
        <f>SUM(CE5,CE11,CE17)</f>
        <v>198</v>
      </c>
      <c r="CF23" s="50">
        <f>SUM(CF5,CF11,CF17)</f>
        <v>198</v>
      </c>
      <c r="CG23" s="50">
        <f>SUM(CG5,CG11,CG17)</f>
        <v>198</v>
      </c>
      <c r="CH23" s="50">
        <f>SUM(CH5,CH11,CH17)</f>
        <v>198</v>
      </c>
      <c r="CI23" s="50">
        <f>SUM(CI5,CI11,CI17)</f>
        <v>198</v>
      </c>
      <c r="CJ23" s="38"/>
      <c r="CK23" s="50">
        <f>SUM(CK5,CK11,CK17)</f>
        <v>198</v>
      </c>
      <c r="CL23" s="50">
        <f>SUM(CL5,CL11,CL17)</f>
        <v>198</v>
      </c>
      <c r="CM23" s="50">
        <f>SUM(CM5,CM11,CM17)</f>
        <v>198</v>
      </c>
      <c r="CN23" s="50">
        <f>SUM(CN5,CN11,CN17)</f>
        <v>198</v>
      </c>
      <c r="CO23" s="50">
        <f>SUM(CO5,CO11,CO17)</f>
        <v>198</v>
      </c>
      <c r="CP23" s="372"/>
      <c r="CQ23" s="372"/>
      <c r="CR23" s="372"/>
      <c r="CS23" s="372"/>
      <c r="CT23" s="372"/>
      <c r="CU23" s="372"/>
      <c r="CV23" s="372"/>
      <c r="CW23" s="372"/>
      <c r="CX23" s="372"/>
      <c r="CY23" s="372"/>
      <c r="CZ23" s="39"/>
      <c r="DA23" s="32">
        <f>SUM(BV23:CY23)</f>
        <v>3366</v>
      </c>
      <c r="DB23" s="354"/>
      <c r="DC23" s="354"/>
      <c r="DD23" s="354"/>
      <c r="DE23" s="354"/>
      <c r="DF23" s="354"/>
      <c r="DG23" s="354"/>
      <c r="DH23" s="354"/>
      <c r="DI23" s="354"/>
      <c r="DJ23" s="354"/>
      <c r="DK23" s="354"/>
      <c r="DL23" s="354"/>
      <c r="DM23" s="354"/>
      <c r="DN23" s="354"/>
      <c r="DO23" s="354"/>
      <c r="DP23" s="354"/>
      <c r="DQ23" s="354"/>
      <c r="DR23" s="354"/>
      <c r="DS23" s="354"/>
      <c r="DT23" s="354"/>
      <c r="DU23" s="354"/>
      <c r="DV23" s="354"/>
      <c r="DW23" s="354"/>
      <c r="DX23" s="354"/>
      <c r="DY23" s="354"/>
      <c r="DZ23" s="354"/>
      <c r="EA23" s="354"/>
      <c r="EB23" s="354"/>
      <c r="EC23" s="354"/>
      <c r="ED23" s="354"/>
      <c r="EE23" s="354"/>
      <c r="EF23" s="354"/>
    </row>
    <row r="24" spans="1:136" ht="15" customHeight="1">
      <c r="A24" s="285"/>
      <c r="B24" s="282"/>
      <c r="C24" s="73" t="s">
        <v>89</v>
      </c>
      <c r="D24" s="88">
        <f>SUM(D6,D12,D18)</f>
        <v>0</v>
      </c>
      <c r="E24" s="88">
        <f t="shared" ref="E24:H24" si="116">SUM(E6,E12,E18)</f>
        <v>0</v>
      </c>
      <c r="F24" s="88">
        <f t="shared" si="116"/>
        <v>0</v>
      </c>
      <c r="G24" s="88">
        <f t="shared" si="116"/>
        <v>0</v>
      </c>
      <c r="H24" s="88">
        <f t="shared" si="116"/>
        <v>0</v>
      </c>
      <c r="I24" s="43"/>
      <c r="J24" s="88">
        <f>SUM(J6,J12,J18)</f>
        <v>0</v>
      </c>
      <c r="K24" s="88">
        <f t="shared" ref="K24:N24" si="117">SUM(K6,K12,K18)</f>
        <v>0</v>
      </c>
      <c r="L24" s="88">
        <f t="shared" si="117"/>
        <v>0</v>
      </c>
      <c r="M24" s="88">
        <f t="shared" si="117"/>
        <v>0</v>
      </c>
      <c r="N24" s="88">
        <f t="shared" si="117"/>
        <v>0</v>
      </c>
      <c r="O24" s="88">
        <f>SUM(O6,O12,O18)</f>
        <v>0</v>
      </c>
      <c r="P24" s="43"/>
      <c r="Q24" s="88">
        <f>SUM(Q6,Q12,Q18)</f>
        <v>0</v>
      </c>
      <c r="R24" s="88">
        <f t="shared" ref="R24:U24" si="118">SUM(R6,R12,R18)</f>
        <v>0</v>
      </c>
      <c r="S24" s="88">
        <f t="shared" si="118"/>
        <v>0</v>
      </c>
      <c r="T24" s="88">
        <f t="shared" si="118"/>
        <v>0</v>
      </c>
      <c r="U24" s="45"/>
      <c r="V24" s="45"/>
      <c r="W24" s="43"/>
      <c r="X24" s="88">
        <f>SUM(X6,X12,X18)</f>
        <v>0</v>
      </c>
      <c r="Y24" s="88">
        <f t="shared" ref="Y24:AB24" si="119">SUM(Y6,Y12,Y18)</f>
        <v>0</v>
      </c>
      <c r="Z24" s="88">
        <f t="shared" si="119"/>
        <v>0</v>
      </c>
      <c r="AA24" s="88">
        <f t="shared" si="119"/>
        <v>0</v>
      </c>
      <c r="AB24" s="88">
        <f t="shared" si="119"/>
        <v>0</v>
      </c>
      <c r="AC24" s="88">
        <f>SUM(AC6,AC12,AC18)</f>
        <v>0</v>
      </c>
      <c r="AD24" s="43"/>
      <c r="AE24" s="88">
        <f t="shared" ref="AE24:AF24" si="120">SUM(AE6,AE12,AE18)</f>
        <v>0</v>
      </c>
      <c r="AF24" s="88">
        <f t="shared" si="120"/>
        <v>0</v>
      </c>
      <c r="AG24" s="88">
        <f>SUM(AG6,AG12,AG18)</f>
        <v>0</v>
      </c>
      <c r="AH24" s="46"/>
      <c r="AI24" s="344">
        <f>SUM(D24:AG24)</f>
        <v>0</v>
      </c>
      <c r="AK24" s="282"/>
      <c r="AL24" s="73" t="s">
        <v>89</v>
      </c>
      <c r="AM24" s="45"/>
      <c r="AN24" s="88">
        <f t="shared" ref="AN24:AO24" si="121">SUM(AN6,AN12,AN18)</f>
        <v>0</v>
      </c>
      <c r="AO24" s="88">
        <f t="shared" si="121"/>
        <v>0</v>
      </c>
      <c r="AP24" s="43"/>
      <c r="AQ24" s="88">
        <f>SUM(AQ6,AQ12,AQ18)</f>
        <v>0</v>
      </c>
      <c r="AR24" s="88">
        <f t="shared" ref="AR24:AU24" si="122">SUM(AR6,AR12,AR18)</f>
        <v>0</v>
      </c>
      <c r="AS24" s="88">
        <f t="shared" si="122"/>
        <v>0</v>
      </c>
      <c r="AT24" s="88">
        <f t="shared" si="122"/>
        <v>0</v>
      </c>
      <c r="AU24" s="88">
        <f t="shared" si="122"/>
        <v>0</v>
      </c>
      <c r="AV24" s="88">
        <f>SUM(AV6,AV12,AV18)</f>
        <v>0</v>
      </c>
      <c r="AW24" s="43"/>
      <c r="AX24" s="88">
        <f>SUM(AX6,AX12,AX18)</f>
        <v>0</v>
      </c>
      <c r="AY24" s="88">
        <f t="shared" ref="AY24:BB24" si="123">SUM(AY6,AY12,AY18)</f>
        <v>0</v>
      </c>
      <c r="AZ24" s="88">
        <f t="shared" si="123"/>
        <v>0</v>
      </c>
      <c r="BA24" s="88">
        <f t="shared" si="123"/>
        <v>0</v>
      </c>
      <c r="BB24" s="88">
        <f t="shared" si="123"/>
        <v>0</v>
      </c>
      <c r="BC24" s="88">
        <f>SUM(BC6,BC12,BC18)</f>
        <v>0</v>
      </c>
      <c r="BD24" s="43"/>
      <c r="BE24" s="88">
        <f>SUM(BE6,BE12,BE18)</f>
        <v>0</v>
      </c>
      <c r="BF24" s="88">
        <f t="shared" ref="BF24:BI24" si="124">SUM(BF6,BF12,BF18)</f>
        <v>0</v>
      </c>
      <c r="BG24" s="88">
        <f t="shared" si="124"/>
        <v>0</v>
      </c>
      <c r="BH24" s="88">
        <f t="shared" si="124"/>
        <v>0</v>
      </c>
      <c r="BI24" s="88">
        <f t="shared" si="124"/>
        <v>0</v>
      </c>
      <c r="BJ24" s="88">
        <f>SUM(BJ6,BJ12,BJ18)</f>
        <v>0</v>
      </c>
      <c r="BK24" s="43"/>
      <c r="BL24" s="88">
        <f>SUM(BL6,BL12,BL18)</f>
        <v>0</v>
      </c>
      <c r="BM24" s="88">
        <f t="shared" ref="BM24:BQ24" si="125">SUM(BM6,BM12,BM18)</f>
        <v>0</v>
      </c>
      <c r="BN24" s="88">
        <f t="shared" si="125"/>
        <v>0</v>
      </c>
      <c r="BO24" s="88">
        <f t="shared" si="125"/>
        <v>0</v>
      </c>
      <c r="BP24" s="88">
        <f t="shared" si="125"/>
        <v>0</v>
      </c>
      <c r="BQ24" s="88">
        <f t="shared" si="125"/>
        <v>0</v>
      </c>
      <c r="BR24" s="344">
        <f>SUM(AM24:BP24)</f>
        <v>0</v>
      </c>
      <c r="BS24" s="353"/>
      <c r="BT24" s="282"/>
      <c r="BU24" s="73" t="s">
        <v>89</v>
      </c>
      <c r="BV24" s="43"/>
      <c r="BW24" s="88">
        <f t="shared" ref="BW24:BZ24" si="126">SUM(BW6,BW12,BW18)</f>
        <v>0</v>
      </c>
      <c r="BX24" s="88">
        <f t="shared" si="126"/>
        <v>0</v>
      </c>
      <c r="BY24" s="88">
        <f t="shared" si="126"/>
        <v>0</v>
      </c>
      <c r="BZ24" s="88">
        <f t="shared" si="126"/>
        <v>0</v>
      </c>
      <c r="CA24" s="88">
        <f>SUM(CA6,CA12,CA18)</f>
        <v>0</v>
      </c>
      <c r="CB24" s="88">
        <f>SUM(CB6,CB12,CB18)</f>
        <v>0</v>
      </c>
      <c r="CC24" s="43"/>
      <c r="CD24" s="88">
        <f t="shared" ref="CD24:CF24" si="127">SUM(CD6,CD12,CD18)</f>
        <v>0</v>
      </c>
      <c r="CE24" s="88">
        <f t="shared" si="127"/>
        <v>0</v>
      </c>
      <c r="CF24" s="88">
        <f t="shared" si="127"/>
        <v>0</v>
      </c>
      <c r="CG24" s="88">
        <f>SUM(CG6,CG12,CG18)</f>
        <v>0</v>
      </c>
      <c r="CH24" s="88">
        <f>SUM(CH6,CH12,CH18)</f>
        <v>0</v>
      </c>
      <c r="CI24" s="88">
        <f>SUM(CI6,CI12,CI18)</f>
        <v>0</v>
      </c>
      <c r="CJ24" s="43"/>
      <c r="CK24" s="88">
        <f t="shared" ref="CK24:CM24" si="128">SUM(CK6,CK12,CK18)</f>
        <v>0</v>
      </c>
      <c r="CL24" s="88">
        <f t="shared" si="128"/>
        <v>0</v>
      </c>
      <c r="CM24" s="88">
        <f t="shared" si="128"/>
        <v>0</v>
      </c>
      <c r="CN24" s="88">
        <f>SUM(CN6,CN12,CN18)</f>
        <v>0</v>
      </c>
      <c r="CO24" s="88">
        <f>SUM(CO6,CO12,CO18)</f>
        <v>0</v>
      </c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6"/>
      <c r="DA24" s="344">
        <f>SUM(BV24:CY24)</f>
        <v>0</v>
      </c>
      <c r="DB24" s="354"/>
      <c r="DC24" s="354"/>
      <c r="DD24" s="354"/>
      <c r="DE24" s="354"/>
      <c r="DF24" s="354"/>
      <c r="DG24" s="354"/>
      <c r="DH24" s="354"/>
      <c r="DI24" s="354"/>
      <c r="DJ24" s="354"/>
      <c r="DK24" s="354"/>
      <c r="DL24" s="354"/>
      <c r="DM24" s="354"/>
      <c r="DN24" s="354"/>
      <c r="DO24" s="354"/>
      <c r="DP24" s="354"/>
      <c r="DQ24" s="354"/>
      <c r="DR24" s="354"/>
      <c r="DS24" s="354"/>
      <c r="DT24" s="354"/>
      <c r="DU24" s="354"/>
      <c r="DV24" s="354"/>
      <c r="DW24" s="354"/>
      <c r="DX24" s="354"/>
      <c r="DY24" s="354"/>
      <c r="DZ24" s="354"/>
      <c r="EA24" s="354"/>
      <c r="EB24" s="354"/>
      <c r="EC24" s="354"/>
      <c r="ED24" s="354"/>
      <c r="EE24" s="354"/>
      <c r="EF24" s="354"/>
    </row>
    <row r="25" spans="1:136" ht="15" customHeight="1">
      <c r="A25" s="285"/>
      <c r="B25" s="282"/>
      <c r="C25" s="73" t="s">
        <v>388</v>
      </c>
      <c r="D25" s="88">
        <f>SUM(D23:D24)</f>
        <v>216</v>
      </c>
      <c r="E25" s="88">
        <f t="shared" ref="E25:H25" si="129">SUM(E23:E24)</f>
        <v>216</v>
      </c>
      <c r="F25" s="88">
        <f t="shared" si="129"/>
        <v>216</v>
      </c>
      <c r="G25" s="88">
        <f t="shared" si="129"/>
        <v>216</v>
      </c>
      <c r="H25" s="88">
        <f t="shared" si="129"/>
        <v>216</v>
      </c>
      <c r="I25" s="43"/>
      <c r="J25" s="88">
        <f>SUM(J23:J24)</f>
        <v>216</v>
      </c>
      <c r="K25" s="88">
        <f t="shared" ref="K25:N25" si="130">SUM(K23:K24)</f>
        <v>216</v>
      </c>
      <c r="L25" s="88">
        <f t="shared" si="130"/>
        <v>216</v>
      </c>
      <c r="M25" s="88">
        <f t="shared" si="130"/>
        <v>216</v>
      </c>
      <c r="N25" s="88">
        <f t="shared" si="130"/>
        <v>216</v>
      </c>
      <c r="O25" s="88">
        <f>SUM(O23:O24)</f>
        <v>216</v>
      </c>
      <c r="P25" s="43"/>
      <c r="Q25" s="88">
        <f>SUM(Q23:Q24)</f>
        <v>216</v>
      </c>
      <c r="R25" s="88">
        <f t="shared" ref="R25:T25" si="131">SUM(R23:R24)</f>
        <v>216</v>
      </c>
      <c r="S25" s="88">
        <f t="shared" si="131"/>
        <v>216</v>
      </c>
      <c r="T25" s="88">
        <f t="shared" si="131"/>
        <v>216</v>
      </c>
      <c r="U25" s="45"/>
      <c r="V25" s="45"/>
      <c r="W25" s="43"/>
      <c r="X25" s="88">
        <f>SUM(X23:X24)</f>
        <v>216</v>
      </c>
      <c r="Y25" s="88">
        <f t="shared" ref="Y25:AB25" si="132">SUM(Y23:Y24)</f>
        <v>216</v>
      </c>
      <c r="Z25" s="88">
        <f t="shared" si="132"/>
        <v>216</v>
      </c>
      <c r="AA25" s="88">
        <f t="shared" si="132"/>
        <v>216</v>
      </c>
      <c r="AB25" s="88">
        <f t="shared" si="132"/>
        <v>216</v>
      </c>
      <c r="AC25" s="88">
        <f>SUM(AC23:AC24)</f>
        <v>216</v>
      </c>
      <c r="AD25" s="43"/>
      <c r="AE25" s="88">
        <f t="shared" ref="AE25:AF25" si="133">SUM(AE23:AE24)</f>
        <v>216</v>
      </c>
      <c r="AF25" s="88">
        <f t="shared" si="133"/>
        <v>216</v>
      </c>
      <c r="AG25" s="88">
        <f>SUM(AG23:AG24)</f>
        <v>216</v>
      </c>
      <c r="AH25" s="46"/>
      <c r="AI25" s="89"/>
      <c r="AK25" s="282"/>
      <c r="AL25" s="73" t="s">
        <v>388</v>
      </c>
      <c r="AM25" s="45"/>
      <c r="AN25" s="88">
        <f t="shared" ref="AN25:AO25" si="134">SUM(AN23:AN24)</f>
        <v>191</v>
      </c>
      <c r="AO25" s="88">
        <f t="shared" si="134"/>
        <v>191</v>
      </c>
      <c r="AP25" s="43"/>
      <c r="AQ25" s="88">
        <f>SUM(AQ23:AQ24)</f>
        <v>191</v>
      </c>
      <c r="AR25" s="88">
        <f t="shared" ref="AR25:AU25" si="135">SUM(AR23:AR24)</f>
        <v>191</v>
      </c>
      <c r="AS25" s="88">
        <f t="shared" si="135"/>
        <v>191</v>
      </c>
      <c r="AT25" s="88">
        <f t="shared" si="135"/>
        <v>191</v>
      </c>
      <c r="AU25" s="88">
        <f t="shared" si="135"/>
        <v>191</v>
      </c>
      <c r="AV25" s="88">
        <f>SUM(AV23:AV24)</f>
        <v>191</v>
      </c>
      <c r="AW25" s="43"/>
      <c r="AX25" s="88">
        <f>SUM(AX23:AX24)</f>
        <v>191</v>
      </c>
      <c r="AY25" s="88">
        <f t="shared" ref="AY25:BB25" si="136">SUM(AY23:AY24)</f>
        <v>191</v>
      </c>
      <c r="AZ25" s="88">
        <f t="shared" si="136"/>
        <v>191</v>
      </c>
      <c r="BA25" s="88">
        <f t="shared" si="136"/>
        <v>191</v>
      </c>
      <c r="BB25" s="88">
        <f t="shared" si="136"/>
        <v>191</v>
      </c>
      <c r="BC25" s="88">
        <f>SUM(BC23:BC24)</f>
        <v>191</v>
      </c>
      <c r="BD25" s="43"/>
      <c r="BE25" s="88">
        <f>SUM(BE23:BE24)</f>
        <v>191</v>
      </c>
      <c r="BF25" s="88">
        <f t="shared" ref="BF25:BI25" si="137">SUM(BF23:BF24)</f>
        <v>191</v>
      </c>
      <c r="BG25" s="88">
        <f t="shared" si="137"/>
        <v>191</v>
      </c>
      <c r="BH25" s="88">
        <f t="shared" si="137"/>
        <v>191</v>
      </c>
      <c r="BI25" s="88">
        <f t="shared" si="137"/>
        <v>191</v>
      </c>
      <c r="BJ25" s="88">
        <f>SUM(BJ23:BJ24)</f>
        <v>191</v>
      </c>
      <c r="BK25" s="43"/>
      <c r="BL25" s="88">
        <f>SUM(BL23:BL24)</f>
        <v>191</v>
      </c>
      <c r="BM25" s="88">
        <f t="shared" ref="BM25:BQ25" si="138">SUM(BM23:BM24)</f>
        <v>191</v>
      </c>
      <c r="BN25" s="88">
        <f t="shared" si="138"/>
        <v>191</v>
      </c>
      <c r="BO25" s="88">
        <f t="shared" si="138"/>
        <v>191</v>
      </c>
      <c r="BP25" s="88">
        <f t="shared" si="138"/>
        <v>191</v>
      </c>
      <c r="BQ25" s="369">
        <f t="shared" si="138"/>
        <v>191</v>
      </c>
      <c r="BR25" s="368"/>
      <c r="BS25" s="353"/>
      <c r="BT25" s="282"/>
      <c r="BU25" s="73" t="s">
        <v>388</v>
      </c>
      <c r="BV25" s="43"/>
      <c r="BW25" s="88">
        <f t="shared" ref="BW25:BZ25" si="139">SUM(BW23:BW24)</f>
        <v>198</v>
      </c>
      <c r="BX25" s="88">
        <f t="shared" si="139"/>
        <v>198</v>
      </c>
      <c r="BY25" s="88">
        <f t="shared" si="139"/>
        <v>198</v>
      </c>
      <c r="BZ25" s="88">
        <f t="shared" si="139"/>
        <v>198</v>
      </c>
      <c r="CA25" s="88">
        <f>SUM(CA23:CA24)</f>
        <v>198</v>
      </c>
      <c r="CB25" s="88">
        <f>SUM(CB23:CB24)</f>
        <v>198</v>
      </c>
      <c r="CC25" s="43"/>
      <c r="CD25" s="88">
        <f t="shared" ref="CD25:CF25" si="140">SUM(CD23:CD24)</f>
        <v>198</v>
      </c>
      <c r="CE25" s="88">
        <f t="shared" si="140"/>
        <v>198</v>
      </c>
      <c r="CF25" s="88">
        <f t="shared" si="140"/>
        <v>198</v>
      </c>
      <c r="CG25" s="88">
        <f>SUM(CG23:CG24)</f>
        <v>198</v>
      </c>
      <c r="CH25" s="88">
        <f>SUM(CH23:CH24)</f>
        <v>198</v>
      </c>
      <c r="CI25" s="88">
        <f>SUM(CI23:CI24)</f>
        <v>198</v>
      </c>
      <c r="CJ25" s="43"/>
      <c r="CK25" s="88">
        <f t="shared" ref="CK25:CM25" si="141">SUM(CK23:CK24)</f>
        <v>198</v>
      </c>
      <c r="CL25" s="88">
        <f t="shared" si="141"/>
        <v>198</v>
      </c>
      <c r="CM25" s="88">
        <f t="shared" si="141"/>
        <v>198</v>
      </c>
      <c r="CN25" s="88">
        <f>SUM(CN23:CN24)</f>
        <v>198</v>
      </c>
      <c r="CO25" s="88">
        <f>SUM(CO23:CO24)</f>
        <v>198</v>
      </c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6"/>
      <c r="DA25" s="89"/>
      <c r="DB25" s="354"/>
      <c r="DC25" s="354"/>
      <c r="DD25" s="354"/>
      <c r="DE25" s="354"/>
      <c r="DF25" s="354"/>
      <c r="DG25" s="354"/>
      <c r="DH25" s="354"/>
      <c r="DI25" s="354"/>
      <c r="DJ25" s="354"/>
      <c r="DK25" s="354"/>
      <c r="DL25" s="354"/>
      <c r="DM25" s="354"/>
      <c r="DN25" s="354"/>
      <c r="DO25" s="354"/>
      <c r="DP25" s="354"/>
      <c r="DQ25" s="354"/>
      <c r="DR25" s="354"/>
      <c r="DS25" s="354"/>
      <c r="DT25" s="354"/>
      <c r="DU25" s="354"/>
      <c r="DV25" s="354"/>
      <c r="DW25" s="354"/>
      <c r="DX25" s="354"/>
      <c r="DY25" s="354"/>
      <c r="DZ25" s="354"/>
      <c r="EA25" s="354"/>
      <c r="EB25" s="354"/>
      <c r="EC25" s="354"/>
      <c r="ED25" s="354"/>
      <c r="EE25" s="354"/>
      <c r="EF25" s="354"/>
    </row>
    <row r="26" spans="1:136" ht="15" customHeight="1">
      <c r="A26" s="285"/>
      <c r="B26" s="282"/>
      <c r="C26" s="35" t="s">
        <v>45</v>
      </c>
      <c r="D26" s="33">
        <f>SUM(D8,D14,D20)</f>
        <v>0</v>
      </c>
      <c r="E26" s="33">
        <f t="shared" ref="E26:H26" si="142">SUM(E8,E14,E20)</f>
        <v>0</v>
      </c>
      <c r="F26" s="33">
        <f t="shared" si="142"/>
        <v>0</v>
      </c>
      <c r="G26" s="33">
        <f t="shared" si="142"/>
        <v>0</v>
      </c>
      <c r="H26" s="33">
        <f t="shared" si="142"/>
        <v>0</v>
      </c>
      <c r="I26" s="10"/>
      <c r="J26" s="33">
        <f>SUM(J8,J14,J20)</f>
        <v>0</v>
      </c>
      <c r="K26" s="33">
        <f t="shared" ref="K26:N26" si="143">SUM(K8,K14,K20)</f>
        <v>0</v>
      </c>
      <c r="L26" s="33">
        <f t="shared" si="143"/>
        <v>0</v>
      </c>
      <c r="M26" s="33">
        <f t="shared" si="143"/>
        <v>0</v>
      </c>
      <c r="N26" s="33">
        <f t="shared" si="143"/>
        <v>0</v>
      </c>
      <c r="O26" s="33">
        <f>SUM(O8,O14,O20)</f>
        <v>0</v>
      </c>
      <c r="P26" s="10"/>
      <c r="Q26" s="33">
        <f t="shared" ref="Q26:T26" si="144">SUM(Q8,Q14,Q20)</f>
        <v>0</v>
      </c>
      <c r="R26" s="33">
        <f t="shared" si="144"/>
        <v>0</v>
      </c>
      <c r="S26" s="33">
        <f>SUM(S8,S14,S20)</f>
        <v>0</v>
      </c>
      <c r="T26" s="33">
        <f t="shared" si="144"/>
        <v>0</v>
      </c>
      <c r="U26" s="385"/>
      <c r="V26" s="385"/>
      <c r="W26" s="10"/>
      <c r="X26" s="33">
        <f>SUM(X8,X14,X20)</f>
        <v>0</v>
      </c>
      <c r="Y26" s="33">
        <f t="shared" ref="Y26:AB26" si="145">SUM(Y8,Y14,Y20)</f>
        <v>0</v>
      </c>
      <c r="Z26" s="33">
        <f t="shared" si="145"/>
        <v>0</v>
      </c>
      <c r="AA26" s="33">
        <f t="shared" si="145"/>
        <v>0</v>
      </c>
      <c r="AB26" s="33">
        <f t="shared" si="145"/>
        <v>0</v>
      </c>
      <c r="AC26" s="33">
        <f>SUM(AC8,AC14,AC20)</f>
        <v>0</v>
      </c>
      <c r="AD26" s="10"/>
      <c r="AE26" s="33">
        <f t="shared" ref="AE26:AG26" si="146">SUM(AE8,AE14,AE20)</f>
        <v>0</v>
      </c>
      <c r="AF26" s="33">
        <f t="shared" si="146"/>
        <v>0</v>
      </c>
      <c r="AG26" s="33">
        <f>SUM(AG8,AG14,AG20)</f>
        <v>0</v>
      </c>
      <c r="AH26" s="348"/>
      <c r="AI26" s="346">
        <f>SUM(D26:AG26)</f>
        <v>0</v>
      </c>
      <c r="AK26" s="282"/>
      <c r="AL26" s="35" t="s">
        <v>45</v>
      </c>
      <c r="AM26" s="385"/>
      <c r="AN26" s="10">
        <f>SUM(AN8,AN14,AN20)</f>
        <v>0</v>
      </c>
      <c r="AO26" s="10">
        <f>SUM(AO8,AO14,AO20)</f>
        <v>0</v>
      </c>
      <c r="AP26" s="10"/>
      <c r="AQ26" s="10">
        <f>SUM(AQ8,AQ14,AQ20)</f>
        <v>0</v>
      </c>
      <c r="AR26" s="10">
        <f>SUM(AR8,AR14,AR20)</f>
        <v>0</v>
      </c>
      <c r="AS26" s="10">
        <f t="shared" ref="AS26:AV26" si="147">SUM(AS8,AS14,AS20)</f>
        <v>0</v>
      </c>
      <c r="AT26" s="10">
        <f t="shared" si="147"/>
        <v>0</v>
      </c>
      <c r="AU26" s="10">
        <f t="shared" si="147"/>
        <v>0</v>
      </c>
      <c r="AV26" s="10">
        <f t="shared" si="147"/>
        <v>0</v>
      </c>
      <c r="AW26" s="10"/>
      <c r="AX26" s="10">
        <f>SUM(AX8,AX14,AX20)</f>
        <v>0</v>
      </c>
      <c r="AY26" s="10">
        <f>SUM(AY8,AY14,AY20)</f>
        <v>0</v>
      </c>
      <c r="AZ26" s="10">
        <f t="shared" ref="AZ26:BC26" si="148">SUM(AZ8,AZ14,AZ20)</f>
        <v>0</v>
      </c>
      <c r="BA26" s="10">
        <f t="shared" si="148"/>
        <v>0</v>
      </c>
      <c r="BB26" s="10">
        <f t="shared" si="148"/>
        <v>0</v>
      </c>
      <c r="BC26" s="10">
        <f t="shared" si="148"/>
        <v>0</v>
      </c>
      <c r="BD26" s="10"/>
      <c r="BE26" s="10">
        <f>SUM(BE8,BE14,BE20)</f>
        <v>0</v>
      </c>
      <c r="BF26" s="10">
        <f>SUM(BF8,BF14,BF20)</f>
        <v>0</v>
      </c>
      <c r="BG26" s="10">
        <f t="shared" ref="BG26:BJ26" si="149">SUM(BG8,BG14,BG20)</f>
        <v>0</v>
      </c>
      <c r="BH26" s="10">
        <f t="shared" si="149"/>
        <v>0</v>
      </c>
      <c r="BI26" s="10">
        <f t="shared" si="149"/>
        <v>0</v>
      </c>
      <c r="BJ26" s="10">
        <f t="shared" si="149"/>
        <v>0</v>
      </c>
      <c r="BK26" s="10"/>
      <c r="BL26" s="10">
        <f>SUM(BL8,BL14,BL20)</f>
        <v>0</v>
      </c>
      <c r="BM26" s="10">
        <f>SUM(BM8,BM14,BM20)</f>
        <v>0</v>
      </c>
      <c r="BN26" s="10">
        <f t="shared" ref="BN26:BQ26" si="150">SUM(BN8,BN14,BN20)</f>
        <v>0</v>
      </c>
      <c r="BO26" s="10">
        <f t="shared" si="150"/>
        <v>0</v>
      </c>
      <c r="BP26" s="10">
        <f t="shared" si="150"/>
        <v>0</v>
      </c>
      <c r="BQ26" s="10">
        <f t="shared" si="150"/>
        <v>0</v>
      </c>
      <c r="BR26" s="346">
        <f>SUM(AM26:BP26)</f>
        <v>0</v>
      </c>
      <c r="BS26" s="353"/>
      <c r="BT26" s="282"/>
      <c r="BU26" s="35" t="s">
        <v>45</v>
      </c>
      <c r="BV26" s="10"/>
      <c r="BW26" s="10">
        <f>SUM(BW8,BW14,BW20)</f>
        <v>0</v>
      </c>
      <c r="BX26" s="10">
        <f t="shared" ref="BX26:CB26" si="151">SUM(BX8,BX14,BX20)</f>
        <v>0</v>
      </c>
      <c r="BY26" s="10">
        <f t="shared" si="151"/>
        <v>0</v>
      </c>
      <c r="BZ26" s="10">
        <f t="shared" si="151"/>
        <v>0</v>
      </c>
      <c r="CA26" s="10">
        <f t="shared" si="151"/>
        <v>0</v>
      </c>
      <c r="CB26" s="10">
        <f t="shared" si="151"/>
        <v>0</v>
      </c>
      <c r="CC26" s="10"/>
      <c r="CD26" s="10">
        <f>SUM(CD8,CD14,CD20)</f>
        <v>0</v>
      </c>
      <c r="CE26" s="10">
        <f t="shared" ref="CE26:CO26" si="152">SUM(CE8,CE14,CE20)</f>
        <v>0</v>
      </c>
      <c r="CF26" s="10">
        <f t="shared" si="152"/>
        <v>0</v>
      </c>
      <c r="CG26" s="10">
        <f t="shared" si="152"/>
        <v>0</v>
      </c>
      <c r="CH26" s="10">
        <f t="shared" si="152"/>
        <v>0</v>
      </c>
      <c r="CI26" s="10">
        <f t="shared" si="152"/>
        <v>0</v>
      </c>
      <c r="CJ26" s="10"/>
      <c r="CK26" s="10">
        <f t="shared" si="152"/>
        <v>0</v>
      </c>
      <c r="CL26" s="10">
        <f t="shared" si="152"/>
        <v>0</v>
      </c>
      <c r="CM26" s="10">
        <f t="shared" si="152"/>
        <v>0</v>
      </c>
      <c r="CN26" s="10">
        <f t="shared" si="152"/>
        <v>0</v>
      </c>
      <c r="CO26" s="10">
        <f t="shared" si="152"/>
        <v>0</v>
      </c>
      <c r="CP26" s="385"/>
      <c r="CQ26" s="385"/>
      <c r="CR26" s="385"/>
      <c r="CS26" s="385"/>
      <c r="CT26" s="385"/>
      <c r="CU26" s="385"/>
      <c r="CV26" s="385"/>
      <c r="CW26" s="385"/>
      <c r="CX26" s="385"/>
      <c r="CY26" s="385"/>
      <c r="CZ26" s="348"/>
      <c r="DA26" s="346">
        <f>SUM(BV26:CY26)</f>
        <v>0</v>
      </c>
      <c r="DB26" s="354"/>
      <c r="DC26" s="354"/>
      <c r="DD26" s="354"/>
      <c r="DE26" s="354"/>
      <c r="DF26" s="354"/>
      <c r="DG26" s="354"/>
      <c r="DH26" s="354"/>
      <c r="DI26" s="354"/>
      <c r="DJ26" s="354"/>
      <c r="DK26" s="354"/>
      <c r="DL26" s="354"/>
      <c r="DM26" s="354"/>
      <c r="DN26" s="354"/>
      <c r="DO26" s="354"/>
      <c r="DP26" s="354"/>
      <c r="DQ26" s="354"/>
      <c r="DR26" s="354"/>
      <c r="DS26" s="354"/>
      <c r="DT26" s="354"/>
      <c r="DU26" s="354"/>
      <c r="DV26" s="354"/>
      <c r="DW26" s="354"/>
      <c r="DX26" s="354"/>
      <c r="DY26" s="354"/>
      <c r="DZ26" s="354"/>
      <c r="EA26" s="354"/>
      <c r="EB26" s="354"/>
      <c r="EC26" s="354"/>
      <c r="ED26" s="354"/>
      <c r="EE26" s="354"/>
      <c r="EF26" s="354"/>
    </row>
    <row r="27" spans="1:136" ht="15" customHeight="1" thickBot="1">
      <c r="A27" s="285"/>
      <c r="B27" s="282"/>
      <c r="C27" s="73" t="s">
        <v>389</v>
      </c>
      <c r="D27" s="342">
        <f>IF(D26&gt;D23,D23,D26)-D23</f>
        <v>-216</v>
      </c>
      <c r="E27" s="342">
        <f>D27+(IF(E26&gt;E23,E23,E26)-E23)</f>
        <v>-432</v>
      </c>
      <c r="F27" s="342">
        <f t="shared" ref="F27:H27" si="153">E27+(IF(F26&gt;F23,F23,F26)-F23)</f>
        <v>-648</v>
      </c>
      <c r="G27" s="342">
        <f t="shared" si="153"/>
        <v>-864</v>
      </c>
      <c r="H27" s="342">
        <f t="shared" si="153"/>
        <v>-1080</v>
      </c>
      <c r="I27" s="27"/>
      <c r="J27" s="342">
        <f>H27+(IF(J26&gt;J23,J23,J26)-J23)</f>
        <v>-1296</v>
      </c>
      <c r="K27" s="342">
        <f t="shared" ref="K27:O27" si="154">J27+(IF(K26&gt;K23,K23,K26)-K23)</f>
        <v>-1512</v>
      </c>
      <c r="L27" s="342">
        <f t="shared" si="154"/>
        <v>-1728</v>
      </c>
      <c r="M27" s="342">
        <f t="shared" si="154"/>
        <v>-1944</v>
      </c>
      <c r="N27" s="342">
        <f t="shared" si="154"/>
        <v>-2160</v>
      </c>
      <c r="O27" s="342">
        <f t="shared" si="154"/>
        <v>-2376</v>
      </c>
      <c r="P27" s="27"/>
      <c r="Q27" s="342">
        <f>O27+(IF(Q26&gt;Q23,Q23,Q26)-Q23)</f>
        <v>-2592</v>
      </c>
      <c r="R27" s="342">
        <f t="shared" ref="R27:T27" si="155">Q27+(IF(R26&gt;R23,R23,R26)-R23)</f>
        <v>-2808</v>
      </c>
      <c r="S27" s="342">
        <f t="shared" si="155"/>
        <v>-3024</v>
      </c>
      <c r="T27" s="342">
        <f t="shared" si="155"/>
        <v>-3240</v>
      </c>
      <c r="U27" s="386"/>
      <c r="V27" s="386"/>
      <c r="W27" s="27"/>
      <c r="X27" s="342">
        <f>T27+(IF(X26&gt;X23,X23,X26)-X23)</f>
        <v>-3456</v>
      </c>
      <c r="Y27" s="342">
        <f t="shared" ref="Y27:AC27" si="156">X27+(IF(Y26&gt;Y23,Y23,Y26)-Y23)</f>
        <v>-3672</v>
      </c>
      <c r="Z27" s="342">
        <f t="shared" si="156"/>
        <v>-3888</v>
      </c>
      <c r="AA27" s="342">
        <f t="shared" si="156"/>
        <v>-4104</v>
      </c>
      <c r="AB27" s="342">
        <f t="shared" si="156"/>
        <v>-4320</v>
      </c>
      <c r="AC27" s="342">
        <f t="shared" si="156"/>
        <v>-4536</v>
      </c>
      <c r="AD27" s="27"/>
      <c r="AE27" s="342">
        <f>AC27+(IF(AE26&gt;AE23,AE23,AE26)-AE23)</f>
        <v>-4752</v>
      </c>
      <c r="AF27" s="342">
        <f t="shared" ref="AF27:AG27" si="157">AE27+(IF(AF26&gt;AF23,AF23,AF26)-AF23)</f>
        <v>-4968</v>
      </c>
      <c r="AG27" s="342">
        <f t="shared" si="157"/>
        <v>-5184</v>
      </c>
      <c r="AH27" s="349"/>
      <c r="AI27" s="346">
        <f>ROUNDUP(AG27,0)</f>
        <v>-5184</v>
      </c>
      <c r="AK27" s="282"/>
      <c r="AL27" s="73" t="s">
        <v>389</v>
      </c>
      <c r="AM27" s="386"/>
      <c r="AN27" s="342">
        <f t="shared" ref="AN27:AO27" si="158">AM27+(IF(AN26&gt;AN23,AN23,AN26)-AN23)</f>
        <v>-191</v>
      </c>
      <c r="AO27" s="342">
        <f t="shared" si="158"/>
        <v>-382</v>
      </c>
      <c r="AP27" s="27"/>
      <c r="AQ27" s="342">
        <f>AO27+(IF(AQ26&gt;AQ23,AQ23,AQ26)-AQ23)</f>
        <v>-573</v>
      </c>
      <c r="AR27" s="342">
        <f t="shared" ref="AR27:AV27" si="159">AQ27+(IF(AR26&gt;AR23,AR23,AR26)-AR23)</f>
        <v>-764</v>
      </c>
      <c r="AS27" s="342">
        <f t="shared" si="159"/>
        <v>-955</v>
      </c>
      <c r="AT27" s="342">
        <f t="shared" si="159"/>
        <v>-1146</v>
      </c>
      <c r="AU27" s="342">
        <f t="shared" si="159"/>
        <v>-1337</v>
      </c>
      <c r="AV27" s="342">
        <f t="shared" si="159"/>
        <v>-1528</v>
      </c>
      <c r="AW27" s="27"/>
      <c r="AX27" s="342">
        <f>AV27+(IF(AX26&gt;AX23,AX23,AX26)-AX23)</f>
        <v>-1719</v>
      </c>
      <c r="AY27" s="342">
        <f t="shared" ref="AY27:BC27" si="160">AX27+(IF(AY26&gt;AY23,AY23,AY26)-AY23)</f>
        <v>-1910</v>
      </c>
      <c r="AZ27" s="342">
        <f t="shared" si="160"/>
        <v>-2101</v>
      </c>
      <c r="BA27" s="342">
        <f t="shared" si="160"/>
        <v>-2292</v>
      </c>
      <c r="BB27" s="342">
        <f t="shared" si="160"/>
        <v>-2483</v>
      </c>
      <c r="BC27" s="342">
        <f t="shared" si="160"/>
        <v>-2674</v>
      </c>
      <c r="BD27" s="27"/>
      <c r="BE27" s="342">
        <f>BC27+(IF(BE26&gt;BE23,BE23,BE26)-BE23)</f>
        <v>-2865</v>
      </c>
      <c r="BF27" s="342">
        <f t="shared" ref="BF27:BJ27" si="161">BE27+(IF(BF26&gt;BF23,BF23,BF26)-BF23)</f>
        <v>-3056</v>
      </c>
      <c r="BG27" s="342">
        <f t="shared" si="161"/>
        <v>-3247</v>
      </c>
      <c r="BH27" s="342">
        <f t="shared" si="161"/>
        <v>-3438</v>
      </c>
      <c r="BI27" s="342">
        <f t="shared" si="161"/>
        <v>-3629</v>
      </c>
      <c r="BJ27" s="342">
        <f t="shared" si="161"/>
        <v>-3820</v>
      </c>
      <c r="BK27" s="27"/>
      <c r="BL27" s="342">
        <f>BJ27+(IF(BL26&gt;BL23,BL23,BL26)-BL23)</f>
        <v>-4011</v>
      </c>
      <c r="BM27" s="342">
        <f t="shared" ref="BM27:BQ27" si="162">BL27+(IF(BM26&gt;BM23,BM23,BM26)-BM23)</f>
        <v>-4202</v>
      </c>
      <c r="BN27" s="342">
        <f t="shared" si="162"/>
        <v>-4393</v>
      </c>
      <c r="BO27" s="342">
        <f t="shared" si="162"/>
        <v>-4584</v>
      </c>
      <c r="BP27" s="342">
        <f t="shared" si="162"/>
        <v>-4775</v>
      </c>
      <c r="BQ27" s="342">
        <f t="shared" si="162"/>
        <v>-4966</v>
      </c>
      <c r="BR27" s="346">
        <f>ROUNDUP(BP27,0)</f>
        <v>-4775</v>
      </c>
      <c r="BS27" s="353"/>
      <c r="BT27" s="282"/>
      <c r="BU27" s="73" t="s">
        <v>389</v>
      </c>
      <c r="BV27" s="27"/>
      <c r="BW27" s="342">
        <f>BV27+(IF(BW26&gt;BW23,BW23,BW26)-BW23)</f>
        <v>-198</v>
      </c>
      <c r="BX27" s="342">
        <f t="shared" ref="BX27:CB27" si="163">BW27+(IF(BX26&gt;BX23,BX23,BX26)-BX23)</f>
        <v>-396</v>
      </c>
      <c r="BY27" s="342">
        <f t="shared" si="163"/>
        <v>-594</v>
      </c>
      <c r="BZ27" s="342">
        <f t="shared" si="163"/>
        <v>-792</v>
      </c>
      <c r="CA27" s="342">
        <f t="shared" si="163"/>
        <v>-990</v>
      </c>
      <c r="CB27" s="342">
        <f t="shared" si="163"/>
        <v>-1188</v>
      </c>
      <c r="CC27" s="27"/>
      <c r="CD27" s="342">
        <f>CB27+(IF(CD26&gt;CD23,CD23,CD26)-CD23)</f>
        <v>-1386</v>
      </c>
      <c r="CE27" s="342">
        <f t="shared" ref="CE27:CI27" si="164">CD27+(IF(CE26&gt;CE23,CE23,CE26)-CE23)</f>
        <v>-1584</v>
      </c>
      <c r="CF27" s="342">
        <f t="shared" si="164"/>
        <v>-1782</v>
      </c>
      <c r="CG27" s="342">
        <f t="shared" si="164"/>
        <v>-1980</v>
      </c>
      <c r="CH27" s="342">
        <f t="shared" si="164"/>
        <v>-2178</v>
      </c>
      <c r="CI27" s="342">
        <f t="shared" si="164"/>
        <v>-2376</v>
      </c>
      <c r="CJ27" s="27"/>
      <c r="CK27" s="342">
        <f>CI27+(IF(CK26&gt;CK23,CK23,CK26)-CK23)</f>
        <v>-2574</v>
      </c>
      <c r="CL27" s="342">
        <f t="shared" ref="CL27:CO27" si="165">CK27+(IF(CL26&gt;CL23,CL23,CL26)-CL23)</f>
        <v>-2772</v>
      </c>
      <c r="CM27" s="342">
        <f t="shared" si="165"/>
        <v>-2970</v>
      </c>
      <c r="CN27" s="342">
        <f t="shared" si="165"/>
        <v>-3168</v>
      </c>
      <c r="CO27" s="342">
        <f t="shared" si="165"/>
        <v>-3366</v>
      </c>
      <c r="CP27" s="386"/>
      <c r="CQ27" s="386"/>
      <c r="CR27" s="386"/>
      <c r="CS27" s="386"/>
      <c r="CT27" s="386"/>
      <c r="CU27" s="386"/>
      <c r="CV27" s="386"/>
      <c r="CW27" s="386"/>
      <c r="CX27" s="386"/>
      <c r="CY27" s="386"/>
      <c r="CZ27" s="349"/>
      <c r="DA27" s="390">
        <f>ROUNDUP(CO27,0)</f>
        <v>-3366</v>
      </c>
      <c r="DB27" s="354"/>
      <c r="DC27" s="354"/>
      <c r="DD27" s="354"/>
      <c r="DE27" s="354"/>
      <c r="DF27" s="354"/>
      <c r="DG27" s="354"/>
      <c r="DH27" s="354"/>
      <c r="DI27" s="354"/>
      <c r="DJ27" s="354"/>
      <c r="DK27" s="354"/>
      <c r="DL27" s="354"/>
      <c r="DM27" s="354"/>
      <c r="DN27" s="354"/>
      <c r="DO27" s="354"/>
      <c r="DP27" s="354"/>
      <c r="DQ27" s="354"/>
      <c r="DR27" s="354"/>
      <c r="DS27" s="354"/>
      <c r="DT27" s="354"/>
      <c r="DU27" s="354"/>
      <c r="DV27" s="354"/>
      <c r="DW27" s="354"/>
      <c r="DX27" s="354"/>
      <c r="DY27" s="354"/>
      <c r="DZ27" s="354"/>
      <c r="EA27" s="354"/>
      <c r="EB27" s="354"/>
      <c r="EC27" s="354"/>
      <c r="ED27" s="354"/>
      <c r="EE27" s="354"/>
      <c r="EF27" s="354"/>
    </row>
    <row r="28" spans="1:136" ht="15.75" customHeight="1" thickBot="1">
      <c r="A28" s="286"/>
      <c r="B28" s="283"/>
      <c r="C28" s="143" t="s">
        <v>94</v>
      </c>
      <c r="D28" s="351">
        <f>IF(D26&gt;172,D26-172,0)-D24</f>
        <v>0</v>
      </c>
      <c r="E28" s="352">
        <f>D28 + (IF(E26&gt;172,E26-172,0)-E24)</f>
        <v>0</v>
      </c>
      <c r="F28" s="352">
        <f t="shared" ref="F28:H28" si="166">E28 + (IF(F26&gt;172,F26-172,0)-F24)</f>
        <v>0</v>
      </c>
      <c r="G28" s="352">
        <f t="shared" si="166"/>
        <v>0</v>
      </c>
      <c r="H28" s="352">
        <f t="shared" si="166"/>
        <v>0</v>
      </c>
      <c r="I28" s="144"/>
      <c r="J28" s="352">
        <f>H28+(IF(J26&gt;172,J26-172,0)-J24)</f>
        <v>0</v>
      </c>
      <c r="K28" s="352">
        <f>J28 + (IF(K26&gt;172,K26-172,0)-K24)</f>
        <v>0</v>
      </c>
      <c r="L28" s="352">
        <f t="shared" ref="L28:O28" si="167">K28 + (IF(L26&gt;172,L26-172,0)-L24)</f>
        <v>0</v>
      </c>
      <c r="M28" s="352">
        <f t="shared" si="167"/>
        <v>0</v>
      </c>
      <c r="N28" s="352">
        <f t="shared" si="167"/>
        <v>0</v>
      </c>
      <c r="O28" s="352">
        <f t="shared" si="167"/>
        <v>0</v>
      </c>
      <c r="P28" s="144"/>
      <c r="Q28" s="352">
        <f>O28+(IF(Q26&gt;172,Q26-172,0)-Q24)</f>
        <v>0</v>
      </c>
      <c r="R28" s="352">
        <f>Q28 + (IF(R26&gt;172,R26-172,0)-R24)</f>
        <v>0</v>
      </c>
      <c r="S28" s="352">
        <f t="shared" ref="S28:V28" si="168">R28 + (IF(S26&gt;172,S26-172,0)-S24)</f>
        <v>0</v>
      </c>
      <c r="T28" s="352">
        <f t="shared" si="168"/>
        <v>0</v>
      </c>
      <c r="U28" s="388"/>
      <c r="V28" s="388"/>
      <c r="W28" s="144"/>
      <c r="X28" s="352">
        <f>T28+(IF(X26&gt;172,X26-172,0)-X24)</f>
        <v>0</v>
      </c>
      <c r="Y28" s="352">
        <f>X28 + (IF(Y26&gt;172,Y26-172,0)-Y24)</f>
        <v>0</v>
      </c>
      <c r="Z28" s="352">
        <f t="shared" ref="Z28:AC28" si="169">Y28 + (IF(Z26&gt;172,Z26-172,0)-Z24)</f>
        <v>0</v>
      </c>
      <c r="AA28" s="352">
        <f t="shared" si="169"/>
        <v>0</v>
      </c>
      <c r="AB28" s="352">
        <f t="shared" si="169"/>
        <v>0</v>
      </c>
      <c r="AC28" s="352">
        <f t="shared" si="169"/>
        <v>0</v>
      </c>
      <c r="AD28" s="144"/>
      <c r="AE28" s="352">
        <f>AC28+(IF(AE26&gt;172,AE26-172,0)-AE24)</f>
        <v>0</v>
      </c>
      <c r="AF28" s="352">
        <f>AE28 + (IF(AF26&gt;172,AF26-172,0)-AF24)</f>
        <v>0</v>
      </c>
      <c r="AG28" s="352">
        <f t="shared" ref="AG28" si="170">AF28 + (IF(AG26&gt;172,AG26-172,0)-AG24)</f>
        <v>0</v>
      </c>
      <c r="AH28" s="350"/>
      <c r="AI28" s="347">
        <f>AG28</f>
        <v>0</v>
      </c>
      <c r="AK28" s="283"/>
      <c r="AL28" s="143" t="s">
        <v>94</v>
      </c>
      <c r="AM28" s="388"/>
      <c r="AN28" s="352">
        <f>AM28 + (IF(AN26&gt;172,AN26-172,0)-AN24)</f>
        <v>0</v>
      </c>
      <c r="AO28" s="352">
        <f t="shared" ref="AO28" si="171">AN28 + (IF(AO26&gt;172,AO26-172,0)-AO24)</f>
        <v>0</v>
      </c>
      <c r="AP28" s="144"/>
      <c r="AQ28" s="352">
        <f>AO28+(IF(AQ26&gt;172,AQ26-172,0)-AQ24)</f>
        <v>0</v>
      </c>
      <c r="AR28" s="352">
        <f>AQ28 + (IF(AR26&gt;172,AR26-172,0)-AR24)</f>
        <v>0</v>
      </c>
      <c r="AS28" s="352">
        <f t="shared" ref="AS28:AV28" si="172">AR28 + (IF(AS26&gt;172,AS26-172,0)-AS24)</f>
        <v>0</v>
      </c>
      <c r="AT28" s="352">
        <f t="shared" si="172"/>
        <v>0</v>
      </c>
      <c r="AU28" s="352">
        <f t="shared" si="172"/>
        <v>0</v>
      </c>
      <c r="AV28" s="352">
        <f t="shared" si="172"/>
        <v>0</v>
      </c>
      <c r="AW28" s="144"/>
      <c r="AX28" s="352">
        <f>AV28+(IF(AX26&gt;172,AX26-172,0)-AX24)</f>
        <v>0</v>
      </c>
      <c r="AY28" s="352">
        <f>AX28 + (IF(AY26&gt;172,AY26-172,0)-AY24)</f>
        <v>0</v>
      </c>
      <c r="AZ28" s="352">
        <f t="shared" ref="AZ28:BC28" si="173">AY28 + (IF(AZ26&gt;172,AZ26-172,0)-AZ24)</f>
        <v>0</v>
      </c>
      <c r="BA28" s="352">
        <f t="shared" si="173"/>
        <v>0</v>
      </c>
      <c r="BB28" s="352">
        <f t="shared" si="173"/>
        <v>0</v>
      </c>
      <c r="BC28" s="352">
        <f t="shared" si="173"/>
        <v>0</v>
      </c>
      <c r="BD28" s="144"/>
      <c r="BE28" s="352">
        <f>BC28+(IF(BE26&gt;172,BE26-172,0)-BE24)</f>
        <v>0</v>
      </c>
      <c r="BF28" s="352">
        <f>BE28 + (IF(BF26&gt;172,BF26-172,0)-BF24)</f>
        <v>0</v>
      </c>
      <c r="BG28" s="352">
        <f t="shared" ref="BG28:BJ28" si="174">BF28 + (IF(BG26&gt;172,BG26-172,0)-BG24)</f>
        <v>0</v>
      </c>
      <c r="BH28" s="352">
        <f t="shared" si="174"/>
        <v>0</v>
      </c>
      <c r="BI28" s="352">
        <f t="shared" si="174"/>
        <v>0</v>
      </c>
      <c r="BJ28" s="352">
        <f t="shared" si="174"/>
        <v>0</v>
      </c>
      <c r="BK28" s="144"/>
      <c r="BL28" s="352">
        <f>BJ28+(IF(BL26&gt;172,BL26-172,0)-BL24)</f>
        <v>0</v>
      </c>
      <c r="BM28" s="352">
        <f>BL28 + (IF(BM26&gt;172,BM26-172,0)-BM24)</f>
        <v>0</v>
      </c>
      <c r="BN28" s="352">
        <f t="shared" ref="BN28:BQ28" si="175">BM28 + (IF(BN26&gt;172,BN26-172,0)-BN24)</f>
        <v>0</v>
      </c>
      <c r="BO28" s="352">
        <f t="shared" si="175"/>
        <v>0</v>
      </c>
      <c r="BP28" s="352">
        <f t="shared" si="175"/>
        <v>0</v>
      </c>
      <c r="BQ28" s="352">
        <f t="shared" si="175"/>
        <v>0</v>
      </c>
      <c r="BR28" s="347">
        <f>BP28</f>
        <v>0</v>
      </c>
      <c r="BS28" s="353"/>
      <c r="BT28" s="283"/>
      <c r="BU28" s="142" t="s">
        <v>94</v>
      </c>
      <c r="BV28" s="144"/>
      <c r="BW28" s="352">
        <f>BV28 + (IF(BW26&gt;172,BW26-172,0)-BW24)</f>
        <v>0</v>
      </c>
      <c r="BX28" s="352">
        <f t="shared" ref="BX28:BZ28" si="176">BW28 + (IF(BX26&gt;172,BX26-172,0)-BX24)</f>
        <v>0</v>
      </c>
      <c r="BY28" s="352">
        <f t="shared" si="176"/>
        <v>0</v>
      </c>
      <c r="BZ28" s="352">
        <f t="shared" si="176"/>
        <v>0</v>
      </c>
      <c r="CA28" s="352">
        <f>BY28+(IF(CA26&gt;172,CA26-172,0)-CA24)</f>
        <v>0</v>
      </c>
      <c r="CB28" s="352">
        <f>BZ28+(IF(CB26&gt;172,CB26-172,0)-CB24)</f>
        <v>0</v>
      </c>
      <c r="CC28" s="144"/>
      <c r="CD28" s="352">
        <f t="shared" ref="CD28:CH28" si="177">CC28 + (IF(CD26&gt;172,CD26-172,0)-CD24)</f>
        <v>0</v>
      </c>
      <c r="CE28" s="352">
        <f t="shared" si="177"/>
        <v>0</v>
      </c>
      <c r="CF28" s="352">
        <f t="shared" si="177"/>
        <v>0</v>
      </c>
      <c r="CG28" s="352">
        <f t="shared" si="177"/>
        <v>0</v>
      </c>
      <c r="CH28" s="352">
        <f t="shared" si="177"/>
        <v>0</v>
      </c>
      <c r="CI28" s="352">
        <f>CG28+(IF(CI26&gt;172,CI26-172,0)-CI24)</f>
        <v>0</v>
      </c>
      <c r="CJ28" s="144"/>
      <c r="CK28" s="352">
        <f t="shared" ref="CK28:CO28" si="178">CJ28 + (IF(CK26&gt;172,CK26-172,0)-CK24)</f>
        <v>0</v>
      </c>
      <c r="CL28" s="352">
        <f t="shared" si="178"/>
        <v>0</v>
      </c>
      <c r="CM28" s="352">
        <f t="shared" si="178"/>
        <v>0</v>
      </c>
      <c r="CN28" s="352">
        <f t="shared" si="178"/>
        <v>0</v>
      </c>
      <c r="CO28" s="352">
        <f t="shared" si="178"/>
        <v>0</v>
      </c>
      <c r="CP28" s="388"/>
      <c r="CQ28" s="388"/>
      <c r="CR28" s="388"/>
      <c r="CS28" s="388"/>
      <c r="CT28" s="388"/>
      <c r="CU28" s="388"/>
      <c r="CV28" s="388"/>
      <c r="CW28" s="388"/>
      <c r="CX28" s="388"/>
      <c r="CY28" s="388"/>
      <c r="CZ28" s="350"/>
      <c r="DA28" s="343">
        <f>CO28</f>
        <v>0</v>
      </c>
      <c r="DB28" s="354"/>
      <c r="DC28" s="354"/>
      <c r="DD28" s="354"/>
      <c r="DE28" s="354"/>
      <c r="DF28" s="354"/>
      <c r="DG28" s="354"/>
      <c r="DH28" s="354"/>
      <c r="DI28" s="354"/>
      <c r="DJ28" s="354"/>
      <c r="DK28" s="354"/>
      <c r="DL28" s="354"/>
      <c r="DM28" s="354"/>
      <c r="DN28" s="354"/>
      <c r="DO28" s="354"/>
      <c r="DP28" s="354"/>
      <c r="DQ28" s="354"/>
      <c r="DR28" s="354"/>
      <c r="DS28" s="354"/>
      <c r="DT28" s="354"/>
      <c r="DU28" s="354"/>
      <c r="DV28" s="354"/>
      <c r="DW28" s="354"/>
      <c r="DX28" s="354"/>
      <c r="DY28" s="354"/>
      <c r="DZ28" s="354"/>
      <c r="EA28" s="354"/>
      <c r="EB28" s="354"/>
      <c r="EC28" s="354"/>
      <c r="ED28" s="354"/>
      <c r="EE28" s="354"/>
      <c r="EF28" s="354"/>
    </row>
    <row r="29" spans="1:136" ht="15" customHeight="1">
      <c r="AQ29" s="331"/>
      <c r="AR29" s="362"/>
      <c r="AS29" s="362"/>
      <c r="AT29" s="362"/>
      <c r="BU29" s="393"/>
    </row>
    <row r="32" spans="1:136" ht="15" customHeight="1"/>
    <row r="35" ht="15" customHeight="1"/>
    <row r="38" ht="15" customHeight="1"/>
    <row r="41" ht="15" customHeight="1"/>
    <row r="44" ht="15" customHeight="1"/>
  </sheetData>
  <mergeCells count="19">
    <mergeCell ref="B23:B28"/>
    <mergeCell ref="AK23:AK28"/>
    <mergeCell ref="BT23:BT28"/>
    <mergeCell ref="A5:A28"/>
    <mergeCell ref="B5:B10"/>
    <mergeCell ref="AK5:AK10"/>
    <mergeCell ref="BT5:BT10"/>
    <mergeCell ref="B11:B16"/>
    <mergeCell ref="AK11:AK16"/>
    <mergeCell ref="BT11:BT16"/>
    <mergeCell ref="B17:B22"/>
    <mergeCell ref="AK17:AK22"/>
    <mergeCell ref="BT17:BT22"/>
    <mergeCell ref="A1:AI2"/>
    <mergeCell ref="AK1:BR2"/>
    <mergeCell ref="BT1:DA2"/>
    <mergeCell ref="AI3:AI4"/>
    <mergeCell ref="BR3:BR4"/>
    <mergeCell ref="DA3:DA4"/>
  </mergeCells>
  <conditionalFormatting sqref="AI9:AI10 D9:H10 J9:O10 Q9:T10 X9:AC10 AE9:AG10">
    <cfRule type="expression" dxfId="167" priority="163">
      <formula>D9&gt;0</formula>
    </cfRule>
    <cfRule type="expression" dxfId="166" priority="164">
      <formula>D9&lt;=0</formula>
    </cfRule>
  </conditionalFormatting>
  <conditionalFormatting sqref="AI15:AI16 D16:H16 J16:O16 Q16:T16 X16:AC16 AE16:AG16">
    <cfRule type="expression" dxfId="165" priority="161">
      <formula>D15&gt;0</formula>
    </cfRule>
    <cfRule type="expression" dxfId="164" priority="162">
      <formula>D15&lt;=0</formula>
    </cfRule>
  </conditionalFormatting>
  <conditionalFormatting sqref="AI21:AI22 D22:H22 J22:O22 Q22:T22 X22:AC22 AE22:AG22">
    <cfRule type="expression" dxfId="163" priority="159">
      <formula>D21&gt;0</formula>
    </cfRule>
    <cfRule type="expression" dxfId="162" priority="160">
      <formula>D21&lt;=0</formula>
    </cfRule>
  </conditionalFormatting>
  <conditionalFormatting sqref="AI27:AI28 D28:H28 J28:O28 Q28:T28 X28:AC28 AE28:AG28">
    <cfRule type="expression" dxfId="161" priority="157">
      <formula>D27&gt;0</formula>
    </cfRule>
    <cfRule type="expression" dxfId="160" priority="158">
      <formula>D27&lt;=0</formula>
    </cfRule>
  </conditionalFormatting>
  <conditionalFormatting sqref="BR9:BR10 AN10:AO10">
    <cfRule type="expression" dxfId="159" priority="155">
      <formula>AN9&gt;0</formula>
    </cfRule>
    <cfRule type="expression" dxfId="158" priority="156">
      <formula>AN9&lt;=0</formula>
    </cfRule>
  </conditionalFormatting>
  <conditionalFormatting sqref="BR15:BR16 AN16:AO16">
    <cfRule type="expression" dxfId="157" priority="153">
      <formula>AN15&gt;0</formula>
    </cfRule>
    <cfRule type="expression" dxfId="156" priority="154">
      <formula>AN15&lt;=0</formula>
    </cfRule>
  </conditionalFormatting>
  <conditionalFormatting sqref="BR21:BR22 AN22:AO22">
    <cfRule type="expression" dxfId="155" priority="151">
      <formula>AN21&gt;0</formula>
    </cfRule>
    <cfRule type="expression" dxfId="154" priority="152">
      <formula>AN21&lt;=0</formula>
    </cfRule>
  </conditionalFormatting>
  <conditionalFormatting sqref="BR27:BR28 AN28:AO28">
    <cfRule type="expression" dxfId="153" priority="149">
      <formula>AN27&gt;0</formula>
    </cfRule>
    <cfRule type="expression" dxfId="152" priority="150">
      <formula>AN27&lt;=0</formula>
    </cfRule>
  </conditionalFormatting>
  <conditionalFormatting sqref="DA9:DA10 BW10:BZ10 CI10 CD10:CG10 CK10:CN10 CB10">
    <cfRule type="expression" dxfId="151" priority="147">
      <formula>BW9&gt;0</formula>
    </cfRule>
    <cfRule type="expression" dxfId="150" priority="148">
      <formula>BW9&lt;=0</formula>
    </cfRule>
  </conditionalFormatting>
  <conditionalFormatting sqref="BW16:BZ16 CB16 CI16 CD16:CG16 CK16:CN16">
    <cfRule type="expression" dxfId="149" priority="145">
      <formula>BW16&gt;0</formula>
    </cfRule>
    <cfRule type="expression" dxfId="148" priority="146">
      <formula>BW16&lt;=0</formula>
    </cfRule>
  </conditionalFormatting>
  <conditionalFormatting sqref="BW22:BZ22 CB22 CI22 CD22:CG22 CK22:CN22">
    <cfRule type="expression" dxfId="147" priority="143">
      <formula>BW22&gt;0</formula>
    </cfRule>
    <cfRule type="expression" dxfId="146" priority="144">
      <formula>BW22&lt;=0</formula>
    </cfRule>
  </conditionalFormatting>
  <conditionalFormatting sqref="BW28:BZ28 CB28 CI28 CD28:CG28 CK28:CN28">
    <cfRule type="expression" dxfId="145" priority="141">
      <formula>BW28&gt;0</formula>
    </cfRule>
    <cfRule type="expression" dxfId="144" priority="142">
      <formula>BW28&lt;=0</formula>
    </cfRule>
  </conditionalFormatting>
  <conditionalFormatting sqref="AQ10:AV10">
    <cfRule type="expression" dxfId="143" priority="139">
      <formula>AQ10&gt;0</formula>
    </cfRule>
    <cfRule type="expression" dxfId="142" priority="140">
      <formula>AQ10&lt;=0</formula>
    </cfRule>
  </conditionalFormatting>
  <conditionalFormatting sqref="AQ16:AV16">
    <cfRule type="expression" dxfId="141" priority="137">
      <formula>AQ16&gt;0</formula>
    </cfRule>
    <cfRule type="expression" dxfId="140" priority="138">
      <formula>AQ16&lt;=0</formula>
    </cfRule>
  </conditionalFormatting>
  <conditionalFormatting sqref="AQ22:AV22">
    <cfRule type="expression" dxfId="139" priority="135">
      <formula>AQ22&gt;0</formula>
    </cfRule>
    <cfRule type="expression" dxfId="138" priority="136">
      <formula>AQ22&lt;=0</formula>
    </cfRule>
  </conditionalFormatting>
  <conditionalFormatting sqref="AQ28:AV28">
    <cfRule type="expression" dxfId="137" priority="133">
      <formula>AQ28&gt;0</formula>
    </cfRule>
    <cfRule type="expression" dxfId="136" priority="134">
      <formula>AQ28&lt;=0</formula>
    </cfRule>
  </conditionalFormatting>
  <conditionalFormatting sqref="AX10:BC10">
    <cfRule type="expression" dxfId="135" priority="131">
      <formula>AX10&gt;0</formula>
    </cfRule>
    <cfRule type="expression" dxfId="134" priority="132">
      <formula>AX10&lt;=0</formula>
    </cfRule>
  </conditionalFormatting>
  <conditionalFormatting sqref="AX16:BC16">
    <cfRule type="expression" dxfId="133" priority="129">
      <formula>AX16&gt;0</formula>
    </cfRule>
    <cfRule type="expression" dxfId="132" priority="130">
      <formula>AX16&lt;=0</formula>
    </cfRule>
  </conditionalFormatting>
  <conditionalFormatting sqref="AX22:BC22">
    <cfRule type="expression" dxfId="131" priority="127">
      <formula>AX22&gt;0</formula>
    </cfRule>
    <cfRule type="expression" dxfId="130" priority="128">
      <formula>AX22&lt;=0</formula>
    </cfRule>
  </conditionalFormatting>
  <conditionalFormatting sqref="AX28:BC28">
    <cfRule type="expression" dxfId="129" priority="125">
      <formula>AX28&gt;0</formula>
    </cfRule>
    <cfRule type="expression" dxfId="128" priority="126">
      <formula>AX28&lt;=0</formula>
    </cfRule>
  </conditionalFormatting>
  <conditionalFormatting sqref="BE10:BJ10">
    <cfRule type="expression" dxfId="127" priority="123">
      <formula>BE10&gt;0</formula>
    </cfRule>
    <cfRule type="expression" dxfId="126" priority="124">
      <formula>BE10&lt;=0</formula>
    </cfRule>
  </conditionalFormatting>
  <conditionalFormatting sqref="BE16:BJ16">
    <cfRule type="expression" dxfId="125" priority="121">
      <formula>BE16&gt;0</formula>
    </cfRule>
    <cfRule type="expression" dxfId="124" priority="122">
      <formula>BE16&lt;=0</formula>
    </cfRule>
  </conditionalFormatting>
  <conditionalFormatting sqref="BE22:BJ22">
    <cfRule type="expression" dxfId="123" priority="119">
      <formula>BE22&gt;0</formula>
    </cfRule>
    <cfRule type="expression" dxfId="122" priority="120">
      <formula>BE22&lt;=0</formula>
    </cfRule>
  </conditionalFormatting>
  <conditionalFormatting sqref="BE28:BJ28">
    <cfRule type="expression" dxfId="121" priority="117">
      <formula>BE28&gt;0</formula>
    </cfRule>
    <cfRule type="expression" dxfId="120" priority="118">
      <formula>BE28&lt;=0</formula>
    </cfRule>
  </conditionalFormatting>
  <conditionalFormatting sqref="BL10:BP10">
    <cfRule type="expression" dxfId="119" priority="115">
      <formula>BL10&gt;0</formula>
    </cfRule>
    <cfRule type="expression" dxfId="118" priority="116">
      <formula>BL10&lt;=0</formula>
    </cfRule>
  </conditionalFormatting>
  <conditionalFormatting sqref="BL16:BP16">
    <cfRule type="expression" dxfId="117" priority="113">
      <formula>BL16&gt;0</formula>
    </cfRule>
    <cfRule type="expression" dxfId="116" priority="114">
      <formula>BL16&lt;=0</formula>
    </cfRule>
  </conditionalFormatting>
  <conditionalFormatting sqref="BL22:BP22">
    <cfRule type="expression" dxfId="115" priority="111">
      <formula>BL22&gt;0</formula>
    </cfRule>
    <cfRule type="expression" dxfId="114" priority="112">
      <formula>BL22&lt;=0</formula>
    </cfRule>
  </conditionalFormatting>
  <conditionalFormatting sqref="BL28:BP28">
    <cfRule type="expression" dxfId="113" priority="109">
      <formula>BL28&gt;0</formula>
    </cfRule>
    <cfRule type="expression" dxfId="112" priority="110">
      <formula>BL28&lt;=0</formula>
    </cfRule>
  </conditionalFormatting>
  <conditionalFormatting sqref="BQ10">
    <cfRule type="expression" dxfId="111" priority="107">
      <formula>BQ10&gt;0</formula>
    </cfRule>
    <cfRule type="expression" dxfId="110" priority="108">
      <formula>BQ10&lt;=0</formula>
    </cfRule>
  </conditionalFormatting>
  <conditionalFormatting sqref="BQ16">
    <cfRule type="expression" dxfId="109" priority="105">
      <formula>BQ16&gt;0</formula>
    </cfRule>
    <cfRule type="expression" dxfId="108" priority="106">
      <formula>BQ16&lt;=0</formula>
    </cfRule>
  </conditionalFormatting>
  <conditionalFormatting sqref="BQ22">
    <cfRule type="expression" dxfId="107" priority="103">
      <formula>BQ22&gt;0</formula>
    </cfRule>
    <cfRule type="expression" dxfId="106" priority="104">
      <formula>BQ22&lt;=0</formula>
    </cfRule>
  </conditionalFormatting>
  <conditionalFormatting sqref="BQ28">
    <cfRule type="expression" dxfId="105" priority="101">
      <formula>BQ28&gt;0</formula>
    </cfRule>
    <cfRule type="expression" dxfId="104" priority="102">
      <formula>BQ28&lt;=0</formula>
    </cfRule>
  </conditionalFormatting>
  <conditionalFormatting sqref="CA10">
    <cfRule type="expression" dxfId="103" priority="99">
      <formula>CA10&gt;0</formula>
    </cfRule>
    <cfRule type="expression" dxfId="102" priority="100">
      <formula>CA10&lt;=0</formula>
    </cfRule>
  </conditionalFormatting>
  <conditionalFormatting sqref="CA16">
    <cfRule type="expression" dxfId="101" priority="97">
      <formula>CA16&gt;0</formula>
    </cfRule>
    <cfRule type="expression" dxfId="100" priority="98">
      <formula>CA16&lt;=0</formula>
    </cfRule>
  </conditionalFormatting>
  <conditionalFormatting sqref="CA22">
    <cfRule type="expression" dxfId="99" priority="95">
      <formula>CA22&gt;0</formula>
    </cfRule>
    <cfRule type="expression" dxfId="98" priority="96">
      <formula>CA22&lt;=0</formula>
    </cfRule>
  </conditionalFormatting>
  <conditionalFormatting sqref="CA28">
    <cfRule type="expression" dxfId="97" priority="93">
      <formula>CA28&gt;0</formula>
    </cfRule>
    <cfRule type="expression" dxfId="96" priority="94">
      <formula>CA28&lt;=0</formula>
    </cfRule>
  </conditionalFormatting>
  <conditionalFormatting sqref="CO10">
    <cfRule type="expression" dxfId="95" priority="91">
      <formula>CO10&gt;0</formula>
    </cfRule>
    <cfRule type="expression" dxfId="94" priority="92">
      <formula>CO10&lt;=0</formula>
    </cfRule>
  </conditionalFormatting>
  <conditionalFormatting sqref="CO16">
    <cfRule type="expression" dxfId="93" priority="89">
      <formula>CO16&gt;0</formula>
    </cfRule>
    <cfRule type="expression" dxfId="92" priority="90">
      <formula>CO16&lt;=0</formula>
    </cfRule>
  </conditionalFormatting>
  <conditionalFormatting sqref="CO22">
    <cfRule type="expression" dxfId="91" priority="87">
      <formula>CO22&gt;0</formula>
    </cfRule>
    <cfRule type="expression" dxfId="90" priority="88">
      <formula>CO22&lt;=0</formula>
    </cfRule>
  </conditionalFormatting>
  <conditionalFormatting sqref="CO28">
    <cfRule type="expression" dxfId="89" priority="85">
      <formula>CO28&gt;0</formula>
    </cfRule>
    <cfRule type="expression" dxfId="88" priority="86">
      <formula>CO28&lt;=0</formula>
    </cfRule>
  </conditionalFormatting>
  <conditionalFormatting sqref="CH10">
    <cfRule type="expression" dxfId="87" priority="83">
      <formula>CH10&gt;0</formula>
    </cfRule>
    <cfRule type="expression" dxfId="86" priority="84">
      <formula>CH10&lt;=0</formula>
    </cfRule>
  </conditionalFormatting>
  <conditionalFormatting sqref="CH16">
    <cfRule type="expression" dxfId="85" priority="81">
      <formula>CH16&gt;0</formula>
    </cfRule>
    <cfRule type="expression" dxfId="84" priority="82">
      <formula>CH16&lt;=0</formula>
    </cfRule>
  </conditionalFormatting>
  <conditionalFormatting sqref="CH22">
    <cfRule type="expression" dxfId="83" priority="79">
      <formula>CH22&gt;0</formula>
    </cfRule>
    <cfRule type="expression" dxfId="82" priority="80">
      <formula>CH22&lt;=0</formula>
    </cfRule>
  </conditionalFormatting>
  <conditionalFormatting sqref="CH28">
    <cfRule type="expression" dxfId="81" priority="77">
      <formula>CH28&gt;0</formula>
    </cfRule>
    <cfRule type="expression" dxfId="80" priority="78">
      <formula>CH28&lt;=0</formula>
    </cfRule>
  </conditionalFormatting>
  <conditionalFormatting sqref="D15:H15 J15:O15 Q15:T15 X15:AC15 AE15:AG15">
    <cfRule type="expression" dxfId="79" priority="75">
      <formula>D15&gt;0</formula>
    </cfRule>
    <cfRule type="expression" dxfId="78" priority="76">
      <formula>D15&lt;=0</formula>
    </cfRule>
  </conditionalFormatting>
  <conditionalFormatting sqref="D21:H21 J21:O21 Q21:T21 X21:AC21 AE21:AG21">
    <cfRule type="expression" dxfId="77" priority="73">
      <formula>D21&gt;0</formula>
    </cfRule>
    <cfRule type="expression" dxfId="76" priority="74">
      <formula>D21&lt;=0</formula>
    </cfRule>
  </conditionalFormatting>
  <conditionalFormatting sqref="D27:H27 J27:O27 Q27:T27 X27:AC27 AE27:AG27">
    <cfRule type="expression" dxfId="75" priority="71">
      <formula>D27&gt;0</formula>
    </cfRule>
    <cfRule type="expression" dxfId="74" priority="72">
      <formula>D27&lt;=0</formula>
    </cfRule>
  </conditionalFormatting>
  <conditionalFormatting sqref="AQ21:AV21">
    <cfRule type="expression" dxfId="73" priority="69">
      <formula>AQ21&gt;0</formula>
    </cfRule>
    <cfRule type="expression" dxfId="72" priority="70">
      <formula>AQ21&lt;=0</formula>
    </cfRule>
  </conditionalFormatting>
  <conditionalFormatting sqref="AQ27:AV27">
    <cfRule type="expression" dxfId="71" priority="67">
      <formula>AQ27&gt;0</formula>
    </cfRule>
    <cfRule type="expression" dxfId="70" priority="68">
      <formula>AQ27&lt;=0</formula>
    </cfRule>
  </conditionalFormatting>
  <conditionalFormatting sqref="AX9:BC9">
    <cfRule type="expression" dxfId="69" priority="65">
      <formula>AX9&gt;0</formula>
    </cfRule>
    <cfRule type="expression" dxfId="68" priority="66">
      <formula>AX9&lt;=0</formula>
    </cfRule>
  </conditionalFormatting>
  <conditionalFormatting sqref="AX15:BC15">
    <cfRule type="expression" dxfId="67" priority="63">
      <formula>AX15&gt;0</formula>
    </cfRule>
    <cfRule type="expression" dxfId="66" priority="64">
      <formula>AX15&lt;=0</formula>
    </cfRule>
  </conditionalFormatting>
  <conditionalFormatting sqref="AX21:BC21">
    <cfRule type="expression" dxfId="65" priority="61">
      <formula>AX21&gt;0</formula>
    </cfRule>
    <cfRule type="expression" dxfId="64" priority="62">
      <formula>AX21&lt;=0</formula>
    </cfRule>
  </conditionalFormatting>
  <conditionalFormatting sqref="AX27:BC27">
    <cfRule type="expression" dxfId="63" priority="59">
      <formula>AX27&gt;0</formula>
    </cfRule>
    <cfRule type="expression" dxfId="62" priority="60">
      <formula>AX27&lt;=0</formula>
    </cfRule>
  </conditionalFormatting>
  <conditionalFormatting sqref="BE9:BJ9">
    <cfRule type="expression" dxfId="61" priority="57">
      <formula>BE9&gt;0</formula>
    </cfRule>
    <cfRule type="expression" dxfId="60" priority="58">
      <formula>BE9&lt;=0</formula>
    </cfRule>
  </conditionalFormatting>
  <conditionalFormatting sqref="BE15:BJ15">
    <cfRule type="expression" dxfId="59" priority="55">
      <formula>BE15&gt;0</formula>
    </cfRule>
    <cfRule type="expression" dxfId="58" priority="56">
      <formula>BE15&lt;=0</formula>
    </cfRule>
  </conditionalFormatting>
  <conditionalFormatting sqref="BE21:BJ21">
    <cfRule type="expression" dxfId="57" priority="53">
      <formula>BE21&gt;0</formula>
    </cfRule>
    <cfRule type="expression" dxfId="56" priority="54">
      <formula>BE21&lt;=0</formula>
    </cfRule>
  </conditionalFormatting>
  <conditionalFormatting sqref="BE27:BJ27">
    <cfRule type="expression" dxfId="55" priority="51">
      <formula>BE27&gt;0</formula>
    </cfRule>
    <cfRule type="expression" dxfId="54" priority="52">
      <formula>BE27&lt;=0</formula>
    </cfRule>
  </conditionalFormatting>
  <conditionalFormatting sqref="BL9:BQ9">
    <cfRule type="expression" dxfId="53" priority="49">
      <formula>BL9&gt;0</formula>
    </cfRule>
    <cfRule type="expression" dxfId="52" priority="50">
      <formula>BL9&lt;=0</formula>
    </cfRule>
  </conditionalFormatting>
  <conditionalFormatting sqref="BL15:BQ15">
    <cfRule type="expression" dxfId="51" priority="47">
      <formula>BL15&gt;0</formula>
    </cfRule>
    <cfRule type="expression" dxfId="50" priority="48">
      <formula>BL15&lt;=0</formula>
    </cfRule>
  </conditionalFormatting>
  <conditionalFormatting sqref="BL21:BQ21">
    <cfRule type="expression" dxfId="49" priority="45">
      <formula>BL21&gt;0</formula>
    </cfRule>
    <cfRule type="expression" dxfId="48" priority="46">
      <formula>BL21&lt;=0</formula>
    </cfRule>
  </conditionalFormatting>
  <conditionalFormatting sqref="BL27:BQ27">
    <cfRule type="expression" dxfId="47" priority="43">
      <formula>BL27&gt;0</formula>
    </cfRule>
    <cfRule type="expression" dxfId="46" priority="44">
      <formula>BL27&lt;=0</formula>
    </cfRule>
  </conditionalFormatting>
  <conditionalFormatting sqref="AQ9:AV9">
    <cfRule type="expression" dxfId="45" priority="41">
      <formula>AQ9&gt;0</formula>
    </cfRule>
    <cfRule type="expression" dxfId="44" priority="42">
      <formula>AQ9&lt;=0</formula>
    </cfRule>
  </conditionalFormatting>
  <conditionalFormatting sqref="AQ15:AV15">
    <cfRule type="expression" dxfId="43" priority="39">
      <formula>AQ15&gt;0</formula>
    </cfRule>
    <cfRule type="expression" dxfId="42" priority="40">
      <formula>AQ15&lt;=0</formula>
    </cfRule>
  </conditionalFormatting>
  <conditionalFormatting sqref="AN9:AO9">
    <cfRule type="expression" dxfId="41" priority="37">
      <formula>AN9&gt;0</formula>
    </cfRule>
    <cfRule type="expression" dxfId="40" priority="38">
      <formula>AN9&lt;=0</formula>
    </cfRule>
  </conditionalFormatting>
  <conditionalFormatting sqref="AN15:AO15">
    <cfRule type="expression" dxfId="39" priority="35">
      <formula>AN15&gt;0</formula>
    </cfRule>
    <cfRule type="expression" dxfId="38" priority="36">
      <formula>AN15&lt;=0</formula>
    </cfRule>
  </conditionalFormatting>
  <conditionalFormatting sqref="AN21:AO21">
    <cfRule type="expression" dxfId="37" priority="33">
      <formula>AN21&gt;0</formula>
    </cfRule>
    <cfRule type="expression" dxfId="36" priority="34">
      <formula>AN21&lt;=0</formula>
    </cfRule>
  </conditionalFormatting>
  <conditionalFormatting sqref="AN27:AO27">
    <cfRule type="expression" dxfId="35" priority="31">
      <formula>AN27&gt;0</formula>
    </cfRule>
    <cfRule type="expression" dxfId="34" priority="32">
      <formula>AN27&lt;=0</formula>
    </cfRule>
  </conditionalFormatting>
  <conditionalFormatting sqref="BW9:CB9">
    <cfRule type="expression" dxfId="33" priority="29">
      <formula>BW9&gt;0</formula>
    </cfRule>
    <cfRule type="expression" dxfId="32" priority="30">
      <formula>BW9&lt;=0</formula>
    </cfRule>
  </conditionalFormatting>
  <conditionalFormatting sqref="CD9:CI9">
    <cfRule type="expression" dxfId="31" priority="27">
      <formula>CD9&gt;0</formula>
    </cfRule>
    <cfRule type="expression" dxfId="30" priority="28">
      <formula>CD9&lt;=0</formula>
    </cfRule>
  </conditionalFormatting>
  <conditionalFormatting sqref="CK9:CO9">
    <cfRule type="expression" dxfId="29" priority="25">
      <formula>CK9&gt;0</formula>
    </cfRule>
    <cfRule type="expression" dxfId="28" priority="26">
      <formula>CK9&lt;=0</formula>
    </cfRule>
  </conditionalFormatting>
  <conditionalFormatting sqref="BW15:CB15">
    <cfRule type="expression" dxfId="27" priority="23">
      <formula>BW15&gt;0</formula>
    </cfRule>
    <cfRule type="expression" dxfId="26" priority="24">
      <formula>BW15&lt;=0</formula>
    </cfRule>
  </conditionalFormatting>
  <conditionalFormatting sqref="CD15:CI15">
    <cfRule type="expression" dxfId="25" priority="21">
      <formula>CD15&gt;0</formula>
    </cfRule>
    <cfRule type="expression" dxfId="24" priority="22">
      <formula>CD15&lt;=0</formula>
    </cfRule>
  </conditionalFormatting>
  <conditionalFormatting sqref="CK15:CO15">
    <cfRule type="expression" dxfId="23" priority="19">
      <formula>CK15&gt;0</formula>
    </cfRule>
    <cfRule type="expression" dxfId="22" priority="20">
      <formula>CK15&lt;=0</formula>
    </cfRule>
  </conditionalFormatting>
  <conditionalFormatting sqref="BW21:CB21">
    <cfRule type="expression" dxfId="21" priority="17">
      <formula>BW21&gt;0</formula>
    </cfRule>
    <cfRule type="expression" dxfId="20" priority="18">
      <formula>BW21&lt;=0</formula>
    </cfRule>
  </conditionalFormatting>
  <conditionalFormatting sqref="CD21:CI21">
    <cfRule type="expression" dxfId="19" priority="15">
      <formula>CD21&gt;0</formula>
    </cfRule>
    <cfRule type="expression" dxfId="18" priority="16">
      <formula>CD21&lt;=0</formula>
    </cfRule>
  </conditionalFormatting>
  <conditionalFormatting sqref="CK21:CO21">
    <cfRule type="expression" dxfId="17" priority="13">
      <formula>CK21&gt;0</formula>
    </cfRule>
    <cfRule type="expression" dxfId="16" priority="14">
      <formula>CK21&lt;=0</formula>
    </cfRule>
  </conditionalFormatting>
  <conditionalFormatting sqref="BW27:CB27">
    <cfRule type="expression" dxfId="15" priority="11">
      <formula>BW27&gt;0</formula>
    </cfRule>
    <cfRule type="expression" dxfId="14" priority="12">
      <formula>BW27&lt;=0</formula>
    </cfRule>
  </conditionalFormatting>
  <conditionalFormatting sqref="CD27:CI27">
    <cfRule type="expression" dxfId="13" priority="9">
      <formula>CD27&gt;0</formula>
    </cfRule>
    <cfRule type="expression" dxfId="12" priority="10">
      <formula>CD27&lt;=0</formula>
    </cfRule>
  </conditionalFormatting>
  <conditionalFormatting sqref="CK27:CO27">
    <cfRule type="expression" dxfId="11" priority="7">
      <formula>CK27&gt;0</formula>
    </cfRule>
    <cfRule type="expression" dxfId="10" priority="8">
      <formula>CK27&lt;=0</formula>
    </cfRule>
  </conditionalFormatting>
  <conditionalFormatting sqref="DA15:DA16">
    <cfRule type="expression" dxfId="9" priority="5">
      <formula>DA15&gt;0</formula>
    </cfRule>
    <cfRule type="expression" dxfId="8" priority="6">
      <formula>DA15&lt;=0</formula>
    </cfRule>
  </conditionalFormatting>
  <conditionalFormatting sqref="DA21:DA22">
    <cfRule type="expression" dxfId="7" priority="3">
      <formula>DA21&gt;0</formula>
    </cfRule>
    <cfRule type="expression" dxfId="6" priority="4">
      <formula>DA21&lt;=0</formula>
    </cfRule>
  </conditionalFormatting>
  <conditionalFormatting sqref="DA27:DA28">
    <cfRule type="expression" dxfId="5" priority="1">
      <formula>DA27&gt;0</formula>
    </cfRule>
    <cfRule type="expression" dxfId="4" priority="2">
      <formula>DA27&lt;=0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63B5B-72A8-435C-B3AE-52DACB63FC57}">
  <sheetPr>
    <tabColor rgb="FF00B050"/>
  </sheetPr>
  <dimension ref="A1:EF44"/>
  <sheetViews>
    <sheetView showGridLines="0" topLeftCell="BU1" zoomScaleNormal="100" workbookViewId="0">
      <pane ySplit="4" topLeftCell="A5" activePane="bottomLeft" state="frozen"/>
      <selection pane="bottomLeft" activeCell="CK18" sqref="CK18:CO18"/>
    </sheetView>
  </sheetViews>
  <sheetFormatPr defaultRowHeight="15"/>
  <cols>
    <col min="1" max="1" width="3.7109375" bestFit="1" customWidth="1"/>
    <col min="2" max="2" width="4.28515625" bestFit="1" customWidth="1"/>
    <col min="3" max="3" width="25.28515625" bestFit="1" customWidth="1"/>
    <col min="4" max="34" width="5.7109375" style="15" customWidth="1"/>
    <col min="36" max="36" width="9.140625" style="311"/>
    <col min="37" max="37" width="4" customWidth="1"/>
    <col min="38" max="38" width="26.85546875" bestFit="1" customWidth="1"/>
    <col min="39" max="68" width="6.28515625" customWidth="1"/>
    <col min="69" max="69" width="7" customWidth="1"/>
    <col min="72" max="72" width="4.140625" customWidth="1"/>
    <col min="73" max="73" width="25.28515625" bestFit="1" customWidth="1"/>
    <col min="74" max="103" width="6.85546875" customWidth="1"/>
  </cols>
  <sheetData>
    <row r="1" spans="1:136" ht="15" customHeight="1">
      <c r="A1" s="312" t="s">
        <v>29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  <c r="W1" s="313"/>
      <c r="X1" s="313"/>
      <c r="Y1" s="313"/>
      <c r="Z1" s="313"/>
      <c r="AA1" s="313"/>
      <c r="AB1" s="313"/>
      <c r="AC1" s="313"/>
      <c r="AD1" s="313"/>
      <c r="AE1" s="313"/>
      <c r="AF1" s="313"/>
      <c r="AG1" s="313"/>
      <c r="AH1" s="313"/>
      <c r="AI1" s="314"/>
      <c r="AJ1" s="355"/>
      <c r="AK1" s="312" t="s">
        <v>381</v>
      </c>
      <c r="AL1" s="313"/>
      <c r="AM1" s="313"/>
      <c r="AN1" s="313"/>
      <c r="AO1" s="313"/>
      <c r="AP1" s="313"/>
      <c r="AQ1" s="313"/>
      <c r="AR1" s="313"/>
      <c r="AS1" s="313"/>
      <c r="AT1" s="313"/>
      <c r="AU1" s="313"/>
      <c r="AV1" s="313"/>
      <c r="AW1" s="313"/>
      <c r="AX1" s="313"/>
      <c r="AY1" s="313"/>
      <c r="AZ1" s="313"/>
      <c r="BA1" s="313"/>
      <c r="BB1" s="313"/>
      <c r="BC1" s="313"/>
      <c r="BD1" s="313"/>
      <c r="BE1" s="313"/>
      <c r="BF1" s="313"/>
      <c r="BG1" s="313"/>
      <c r="BH1" s="313"/>
      <c r="BI1" s="313"/>
      <c r="BJ1" s="313"/>
      <c r="BK1" s="313"/>
      <c r="BL1" s="313"/>
      <c r="BM1" s="313"/>
      <c r="BN1" s="313"/>
      <c r="BO1" s="313"/>
      <c r="BP1" s="313"/>
      <c r="BQ1" s="313"/>
      <c r="BR1" s="314"/>
      <c r="BS1" s="353"/>
      <c r="BT1" s="312" t="s">
        <v>106</v>
      </c>
      <c r="BU1" s="313"/>
      <c r="BV1" s="313"/>
      <c r="BW1" s="313"/>
      <c r="BX1" s="313"/>
      <c r="BY1" s="313"/>
      <c r="BZ1" s="313"/>
      <c r="CA1" s="313"/>
      <c r="CB1" s="313"/>
      <c r="CC1" s="313"/>
      <c r="CD1" s="313"/>
      <c r="CE1" s="313"/>
      <c r="CF1" s="313"/>
      <c r="CG1" s="313"/>
      <c r="CH1" s="313"/>
      <c r="CI1" s="313"/>
      <c r="CJ1" s="313"/>
      <c r="CK1" s="313"/>
      <c r="CL1" s="313"/>
      <c r="CM1" s="313"/>
      <c r="CN1" s="313"/>
      <c r="CO1" s="313"/>
      <c r="CP1" s="313"/>
      <c r="CQ1" s="313"/>
      <c r="CR1" s="313"/>
      <c r="CS1" s="313"/>
      <c r="CT1" s="313"/>
      <c r="CU1" s="313"/>
      <c r="CV1" s="313"/>
      <c r="CW1" s="313"/>
      <c r="CX1" s="313"/>
      <c r="CY1" s="313"/>
      <c r="CZ1" s="313"/>
      <c r="DA1" s="314"/>
      <c r="DB1" s="354"/>
      <c r="DC1" s="354"/>
      <c r="DD1" s="354"/>
      <c r="DE1" s="354"/>
      <c r="DF1" s="354"/>
      <c r="DG1" s="354"/>
      <c r="DH1" s="354"/>
      <c r="DI1" s="354"/>
      <c r="DJ1" s="354"/>
      <c r="DK1" s="354"/>
      <c r="DL1" s="354"/>
      <c r="DM1" s="354"/>
      <c r="DN1" s="354"/>
      <c r="DO1" s="354"/>
      <c r="DP1" s="354"/>
      <c r="DQ1" s="354"/>
      <c r="DR1" s="354"/>
      <c r="DS1" s="354"/>
      <c r="DT1" s="354"/>
      <c r="DU1" s="354"/>
      <c r="DV1" s="354"/>
      <c r="DW1" s="354"/>
      <c r="DX1" s="354"/>
      <c r="DY1" s="354"/>
      <c r="DZ1" s="354"/>
      <c r="EA1" s="354"/>
      <c r="EB1" s="354"/>
      <c r="EC1" s="354"/>
      <c r="ED1" s="354"/>
      <c r="EE1" s="354"/>
      <c r="EF1" s="354"/>
    </row>
    <row r="2" spans="1:136" ht="15" customHeight="1" thickBot="1">
      <c r="A2" s="315"/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289"/>
      <c r="U2" s="289"/>
      <c r="V2" s="289"/>
      <c r="W2" s="289"/>
      <c r="X2" s="289"/>
      <c r="Y2" s="289"/>
      <c r="Z2" s="289"/>
      <c r="AA2" s="289"/>
      <c r="AB2" s="289"/>
      <c r="AC2" s="289"/>
      <c r="AD2" s="289"/>
      <c r="AE2" s="289"/>
      <c r="AF2" s="289"/>
      <c r="AG2" s="289"/>
      <c r="AH2" s="289"/>
      <c r="AI2" s="290"/>
      <c r="AJ2" s="356"/>
      <c r="AK2" s="315"/>
      <c r="AL2" s="289"/>
      <c r="AM2" s="289"/>
      <c r="AN2" s="289"/>
      <c r="AO2" s="289"/>
      <c r="AP2" s="289"/>
      <c r="AQ2" s="289"/>
      <c r="AR2" s="289"/>
      <c r="AS2" s="289"/>
      <c r="AT2" s="289"/>
      <c r="AU2" s="289"/>
      <c r="AV2" s="289"/>
      <c r="AW2" s="289"/>
      <c r="AX2" s="289"/>
      <c r="AY2" s="289"/>
      <c r="AZ2" s="289"/>
      <c r="BA2" s="289"/>
      <c r="BB2" s="289"/>
      <c r="BC2" s="289"/>
      <c r="BD2" s="289"/>
      <c r="BE2" s="289"/>
      <c r="BF2" s="289"/>
      <c r="BG2" s="289"/>
      <c r="BH2" s="289"/>
      <c r="BI2" s="289"/>
      <c r="BJ2" s="289"/>
      <c r="BK2" s="289"/>
      <c r="BL2" s="289"/>
      <c r="BM2" s="289"/>
      <c r="BN2" s="289"/>
      <c r="BO2" s="289"/>
      <c r="BP2" s="289"/>
      <c r="BQ2" s="289"/>
      <c r="BR2" s="290"/>
      <c r="BS2" s="353"/>
      <c r="BT2" s="315"/>
      <c r="BU2" s="289"/>
      <c r="BV2" s="289"/>
      <c r="BW2" s="289"/>
      <c r="BX2" s="289"/>
      <c r="BY2" s="289"/>
      <c r="BZ2" s="289"/>
      <c r="CA2" s="289"/>
      <c r="CB2" s="289"/>
      <c r="CC2" s="289"/>
      <c r="CD2" s="289"/>
      <c r="CE2" s="289"/>
      <c r="CF2" s="289"/>
      <c r="CG2" s="289"/>
      <c r="CH2" s="289"/>
      <c r="CI2" s="289"/>
      <c r="CJ2" s="289"/>
      <c r="CK2" s="289"/>
      <c r="CL2" s="289"/>
      <c r="CM2" s="289"/>
      <c r="CN2" s="289"/>
      <c r="CO2" s="289"/>
      <c r="CP2" s="289"/>
      <c r="CQ2" s="289"/>
      <c r="CR2" s="289"/>
      <c r="CS2" s="289"/>
      <c r="CT2" s="289"/>
      <c r="CU2" s="289"/>
      <c r="CV2" s="289"/>
      <c r="CW2" s="289"/>
      <c r="CX2" s="289"/>
      <c r="CY2" s="289"/>
      <c r="CZ2" s="289"/>
      <c r="DA2" s="290"/>
      <c r="DB2" s="354"/>
      <c r="DC2" s="354"/>
      <c r="DD2" s="354"/>
      <c r="DE2" s="354"/>
      <c r="DF2" s="354"/>
      <c r="DG2" s="354"/>
      <c r="DH2" s="354"/>
      <c r="DI2" s="354"/>
      <c r="DJ2" s="354"/>
      <c r="DK2" s="354"/>
      <c r="DL2" s="354"/>
      <c r="DM2" s="354"/>
      <c r="DN2" s="354"/>
      <c r="DO2" s="354"/>
      <c r="DP2" s="354"/>
      <c r="DQ2" s="354"/>
      <c r="DR2" s="354"/>
      <c r="DS2" s="354"/>
      <c r="DT2" s="354"/>
      <c r="DU2" s="354"/>
      <c r="DV2" s="354"/>
      <c r="DW2" s="354"/>
      <c r="DX2" s="354"/>
      <c r="DY2" s="354"/>
      <c r="DZ2" s="354"/>
      <c r="EA2" s="354"/>
      <c r="EB2" s="354"/>
      <c r="EC2" s="354"/>
      <c r="ED2" s="354"/>
      <c r="EE2" s="354"/>
      <c r="EF2" s="354"/>
    </row>
    <row r="3" spans="1:136" ht="23.25" customHeight="1">
      <c r="A3" s="317"/>
      <c r="B3" s="41"/>
      <c r="C3" s="42" t="s">
        <v>30</v>
      </c>
      <c r="D3" s="43" t="s">
        <v>31</v>
      </c>
      <c r="E3" s="43" t="s">
        <v>32</v>
      </c>
      <c r="F3" s="43" t="s">
        <v>33</v>
      </c>
      <c r="G3" s="43" t="s">
        <v>34</v>
      </c>
      <c r="H3" s="44" t="s">
        <v>35</v>
      </c>
      <c r="I3" s="45" t="s">
        <v>36</v>
      </c>
      <c r="J3" s="43" t="s">
        <v>37</v>
      </c>
      <c r="K3" s="43" t="s">
        <v>31</v>
      </c>
      <c r="L3" s="43" t="s">
        <v>32</v>
      </c>
      <c r="M3" s="43" t="s">
        <v>33</v>
      </c>
      <c r="N3" s="43" t="s">
        <v>34</v>
      </c>
      <c r="O3" s="44" t="s">
        <v>35</v>
      </c>
      <c r="P3" s="45" t="s">
        <v>36</v>
      </c>
      <c r="Q3" s="43" t="s">
        <v>37</v>
      </c>
      <c r="R3" s="43" t="s">
        <v>31</v>
      </c>
      <c r="S3" s="43" t="s">
        <v>32</v>
      </c>
      <c r="T3" s="43" t="s">
        <v>33</v>
      </c>
      <c r="U3" s="43" t="s">
        <v>34</v>
      </c>
      <c r="V3" s="44" t="s">
        <v>35</v>
      </c>
      <c r="W3" s="45" t="s">
        <v>36</v>
      </c>
      <c r="X3" s="43" t="s">
        <v>37</v>
      </c>
      <c r="Y3" s="43" t="s">
        <v>31</v>
      </c>
      <c r="Z3" s="43" t="s">
        <v>32</v>
      </c>
      <c r="AA3" s="43" t="s">
        <v>33</v>
      </c>
      <c r="AB3" s="43" t="s">
        <v>34</v>
      </c>
      <c r="AC3" s="44" t="s">
        <v>35</v>
      </c>
      <c r="AD3" s="45" t="s">
        <v>36</v>
      </c>
      <c r="AE3" s="43" t="s">
        <v>37</v>
      </c>
      <c r="AF3" s="43" t="s">
        <v>31</v>
      </c>
      <c r="AG3" s="43" t="s">
        <v>38</v>
      </c>
      <c r="AH3" s="46"/>
      <c r="AI3" s="291" t="s">
        <v>39</v>
      </c>
      <c r="AJ3" s="356"/>
      <c r="AK3" s="373"/>
      <c r="AL3" s="42" t="s">
        <v>30</v>
      </c>
      <c r="AM3" s="43" t="s">
        <v>33</v>
      </c>
      <c r="AN3" s="43" t="s">
        <v>34</v>
      </c>
      <c r="AO3" s="358" t="s">
        <v>35</v>
      </c>
      <c r="AP3" s="45" t="s">
        <v>36</v>
      </c>
      <c r="AQ3" s="43" t="s">
        <v>37</v>
      </c>
      <c r="AR3" s="43" t="s">
        <v>31</v>
      </c>
      <c r="AS3" s="43" t="s">
        <v>38</v>
      </c>
      <c r="AT3" s="43" t="s">
        <v>33</v>
      </c>
      <c r="AU3" s="43" t="s">
        <v>34</v>
      </c>
      <c r="AV3" s="358" t="s">
        <v>35</v>
      </c>
      <c r="AW3" s="45" t="s">
        <v>36</v>
      </c>
      <c r="AX3" s="43" t="s">
        <v>37</v>
      </c>
      <c r="AY3" s="43" t="s">
        <v>31</v>
      </c>
      <c r="AZ3" s="43" t="s">
        <v>38</v>
      </c>
      <c r="BA3" s="43" t="s">
        <v>33</v>
      </c>
      <c r="BB3" s="43" t="s">
        <v>34</v>
      </c>
      <c r="BC3" s="358" t="s">
        <v>35</v>
      </c>
      <c r="BD3" s="45" t="s">
        <v>36</v>
      </c>
      <c r="BE3" s="43" t="s">
        <v>37</v>
      </c>
      <c r="BF3" s="43" t="s">
        <v>31</v>
      </c>
      <c r="BG3" s="43" t="s">
        <v>38</v>
      </c>
      <c r="BH3" s="43" t="s">
        <v>33</v>
      </c>
      <c r="BI3" s="43" t="s">
        <v>34</v>
      </c>
      <c r="BJ3" s="358" t="s">
        <v>35</v>
      </c>
      <c r="BK3" s="45" t="s">
        <v>36</v>
      </c>
      <c r="BL3" s="43" t="s">
        <v>37</v>
      </c>
      <c r="BM3" s="43" t="s">
        <v>31</v>
      </c>
      <c r="BN3" s="43" t="s">
        <v>38</v>
      </c>
      <c r="BO3" s="43" t="s">
        <v>33</v>
      </c>
      <c r="BP3" s="43" t="s">
        <v>34</v>
      </c>
      <c r="BQ3" s="46" t="s">
        <v>35</v>
      </c>
      <c r="BR3" s="291" t="s">
        <v>39</v>
      </c>
      <c r="BS3" s="371"/>
      <c r="BT3" s="373"/>
      <c r="BU3" s="42" t="s">
        <v>30</v>
      </c>
      <c r="BV3" s="45" t="s">
        <v>36</v>
      </c>
      <c r="BW3" s="43" t="s">
        <v>37</v>
      </c>
      <c r="BX3" s="43" t="s">
        <v>31</v>
      </c>
      <c r="BY3" s="43" t="s">
        <v>38</v>
      </c>
      <c r="BZ3" s="43" t="s">
        <v>33</v>
      </c>
      <c r="CA3" s="43" t="s">
        <v>34</v>
      </c>
      <c r="CB3" s="358" t="s">
        <v>35</v>
      </c>
      <c r="CC3" s="45" t="s">
        <v>36</v>
      </c>
      <c r="CD3" s="43" t="s">
        <v>37</v>
      </c>
      <c r="CE3" s="43" t="s">
        <v>31</v>
      </c>
      <c r="CF3" s="43" t="s">
        <v>38</v>
      </c>
      <c r="CG3" s="43" t="s">
        <v>33</v>
      </c>
      <c r="CH3" s="43" t="s">
        <v>34</v>
      </c>
      <c r="CI3" s="358" t="s">
        <v>35</v>
      </c>
      <c r="CJ3" s="45" t="s">
        <v>36</v>
      </c>
      <c r="CK3" s="43" t="s">
        <v>37</v>
      </c>
      <c r="CL3" s="43" t="s">
        <v>31</v>
      </c>
      <c r="CM3" s="43" t="s">
        <v>38</v>
      </c>
      <c r="CN3" s="43" t="s">
        <v>33</v>
      </c>
      <c r="CO3" s="43" t="s">
        <v>34</v>
      </c>
      <c r="CP3" s="358" t="s">
        <v>35</v>
      </c>
      <c r="CQ3" s="45" t="s">
        <v>36</v>
      </c>
      <c r="CR3" s="43" t="s">
        <v>37</v>
      </c>
      <c r="CS3" s="43" t="s">
        <v>31</v>
      </c>
      <c r="CT3" s="43" t="s">
        <v>38</v>
      </c>
      <c r="CU3" s="43" t="s">
        <v>33</v>
      </c>
      <c r="CV3" s="43" t="s">
        <v>34</v>
      </c>
      <c r="CW3" s="358" t="s">
        <v>35</v>
      </c>
      <c r="CX3" s="45" t="s">
        <v>36</v>
      </c>
      <c r="CY3" s="43" t="s">
        <v>37</v>
      </c>
      <c r="CZ3" s="46"/>
      <c r="DA3" s="291" t="s">
        <v>39</v>
      </c>
      <c r="DB3" s="354"/>
      <c r="DC3" s="354"/>
      <c r="DD3" s="354"/>
      <c r="DE3" s="354"/>
      <c r="DF3" s="354"/>
      <c r="DG3" s="354"/>
      <c r="DH3" s="354"/>
      <c r="DI3" s="354"/>
      <c r="DJ3" s="354"/>
      <c r="DK3" s="354"/>
      <c r="DL3" s="354"/>
      <c r="DM3" s="354"/>
      <c r="DN3" s="354"/>
      <c r="DO3" s="354"/>
      <c r="DP3" s="354"/>
      <c r="DQ3" s="354"/>
      <c r="DR3" s="354"/>
      <c r="DS3" s="354"/>
      <c r="DT3" s="354"/>
      <c r="DU3" s="354"/>
      <c r="DV3" s="354"/>
      <c r="DW3" s="354"/>
      <c r="DX3" s="354"/>
      <c r="DY3" s="354"/>
      <c r="DZ3" s="354"/>
      <c r="EA3" s="354"/>
      <c r="EB3" s="354"/>
      <c r="EC3" s="354"/>
      <c r="ED3" s="354"/>
      <c r="EE3" s="354"/>
      <c r="EF3" s="354"/>
    </row>
    <row r="4" spans="1:136" ht="15" customHeight="1" thickBot="1">
      <c r="A4" s="375"/>
      <c r="B4" s="376"/>
      <c r="C4" s="377" t="s">
        <v>40</v>
      </c>
      <c r="D4" s="378">
        <v>1</v>
      </c>
      <c r="E4" s="378">
        <v>2</v>
      </c>
      <c r="F4" s="378">
        <v>3</v>
      </c>
      <c r="G4" s="378">
        <v>4</v>
      </c>
      <c r="H4" s="378">
        <v>5</v>
      </c>
      <c r="I4" s="378">
        <v>6</v>
      </c>
      <c r="J4" s="378">
        <v>7</v>
      </c>
      <c r="K4" s="378">
        <v>8</v>
      </c>
      <c r="L4" s="378">
        <v>9</v>
      </c>
      <c r="M4" s="378">
        <v>10</v>
      </c>
      <c r="N4" s="378">
        <v>11</v>
      </c>
      <c r="O4" s="378">
        <v>12</v>
      </c>
      <c r="P4" s="378">
        <v>13</v>
      </c>
      <c r="Q4" s="378">
        <v>14</v>
      </c>
      <c r="R4" s="378">
        <v>15</v>
      </c>
      <c r="S4" s="378">
        <v>16</v>
      </c>
      <c r="T4" s="378">
        <v>17</v>
      </c>
      <c r="U4" s="384">
        <v>18</v>
      </c>
      <c r="V4" s="384">
        <v>19</v>
      </c>
      <c r="W4" s="378">
        <v>20</v>
      </c>
      <c r="X4" s="378">
        <v>21</v>
      </c>
      <c r="Y4" s="378">
        <v>22</v>
      </c>
      <c r="Z4" s="378">
        <v>23</v>
      </c>
      <c r="AA4" s="378">
        <v>24</v>
      </c>
      <c r="AB4" s="378">
        <v>25</v>
      </c>
      <c r="AC4" s="378">
        <v>26</v>
      </c>
      <c r="AD4" s="378">
        <v>27</v>
      </c>
      <c r="AE4" s="378">
        <v>28</v>
      </c>
      <c r="AF4" s="378">
        <v>29</v>
      </c>
      <c r="AG4" s="378">
        <v>30</v>
      </c>
      <c r="AH4" s="379"/>
      <c r="AI4" s="374"/>
      <c r="AJ4" s="357"/>
      <c r="AK4" s="380"/>
      <c r="AL4" s="377" t="s">
        <v>40</v>
      </c>
      <c r="AM4" s="384">
        <v>1</v>
      </c>
      <c r="AN4" s="378">
        <v>2</v>
      </c>
      <c r="AO4" s="378">
        <v>3</v>
      </c>
      <c r="AP4" s="378">
        <v>4</v>
      </c>
      <c r="AQ4" s="378">
        <v>5</v>
      </c>
      <c r="AR4" s="378">
        <v>6</v>
      </c>
      <c r="AS4" s="378">
        <v>7</v>
      </c>
      <c r="AT4" s="378">
        <v>8</v>
      </c>
      <c r="AU4" s="378">
        <v>9</v>
      </c>
      <c r="AV4" s="378">
        <v>10</v>
      </c>
      <c r="AW4" s="378">
        <v>11</v>
      </c>
      <c r="AX4" s="378">
        <v>12</v>
      </c>
      <c r="AY4" s="378">
        <v>13</v>
      </c>
      <c r="AZ4" s="378">
        <v>14</v>
      </c>
      <c r="BA4" s="378">
        <v>15</v>
      </c>
      <c r="BB4" s="378">
        <v>16</v>
      </c>
      <c r="BC4" s="378">
        <v>17</v>
      </c>
      <c r="BD4" s="378">
        <v>18</v>
      </c>
      <c r="BE4" s="378">
        <v>19</v>
      </c>
      <c r="BF4" s="378">
        <v>20</v>
      </c>
      <c r="BG4" s="378">
        <v>21</v>
      </c>
      <c r="BH4" s="378">
        <v>22</v>
      </c>
      <c r="BI4" s="378">
        <v>23</v>
      </c>
      <c r="BJ4" s="378">
        <v>24</v>
      </c>
      <c r="BK4" s="378">
        <v>25</v>
      </c>
      <c r="BL4" s="378">
        <v>26</v>
      </c>
      <c r="BM4" s="378">
        <v>27</v>
      </c>
      <c r="BN4" s="378">
        <v>28</v>
      </c>
      <c r="BO4" s="378">
        <v>29</v>
      </c>
      <c r="BP4" s="378">
        <v>30</v>
      </c>
      <c r="BQ4" s="381">
        <v>31</v>
      </c>
      <c r="BR4" s="374"/>
      <c r="BS4" s="371"/>
      <c r="BT4" s="380"/>
      <c r="BU4" s="377" t="s">
        <v>40</v>
      </c>
      <c r="BV4" s="378">
        <v>1</v>
      </c>
      <c r="BW4" s="378">
        <v>2</v>
      </c>
      <c r="BX4" s="378">
        <v>3</v>
      </c>
      <c r="BY4" s="378">
        <v>4</v>
      </c>
      <c r="BZ4" s="378">
        <v>5</v>
      </c>
      <c r="CA4" s="378">
        <v>6</v>
      </c>
      <c r="CB4" s="378">
        <v>7</v>
      </c>
      <c r="CC4" s="378">
        <v>8</v>
      </c>
      <c r="CD4" s="378">
        <v>9</v>
      </c>
      <c r="CE4" s="378">
        <v>10</v>
      </c>
      <c r="CF4" s="378">
        <v>11</v>
      </c>
      <c r="CG4" s="378">
        <v>12</v>
      </c>
      <c r="CH4" s="378">
        <v>13</v>
      </c>
      <c r="CI4" s="378">
        <v>14</v>
      </c>
      <c r="CJ4" s="378">
        <v>15</v>
      </c>
      <c r="CK4" s="378">
        <v>16</v>
      </c>
      <c r="CL4" s="378">
        <v>17</v>
      </c>
      <c r="CM4" s="378">
        <v>18</v>
      </c>
      <c r="CN4" s="378">
        <v>19</v>
      </c>
      <c r="CO4" s="378">
        <v>20</v>
      </c>
      <c r="CP4" s="384">
        <v>21</v>
      </c>
      <c r="CQ4" s="384">
        <v>22</v>
      </c>
      <c r="CR4" s="384">
        <v>23</v>
      </c>
      <c r="CS4" s="384">
        <v>24</v>
      </c>
      <c r="CT4" s="384">
        <v>25</v>
      </c>
      <c r="CU4" s="384">
        <v>26</v>
      </c>
      <c r="CV4" s="384">
        <v>27</v>
      </c>
      <c r="CW4" s="384">
        <v>28</v>
      </c>
      <c r="CX4" s="384">
        <v>29</v>
      </c>
      <c r="CY4" s="384">
        <v>30</v>
      </c>
      <c r="CZ4" s="379"/>
      <c r="DA4" s="374"/>
      <c r="DB4" s="354"/>
      <c r="DC4" s="354"/>
      <c r="DD4" s="354"/>
      <c r="DE4" s="354"/>
      <c r="DF4" s="354"/>
      <c r="DG4" s="354"/>
      <c r="DH4" s="354"/>
      <c r="DI4" s="354"/>
      <c r="DJ4" s="354"/>
      <c r="DK4" s="354"/>
      <c r="DL4" s="354"/>
      <c r="DM4" s="354"/>
      <c r="DN4" s="354"/>
      <c r="DO4" s="354"/>
      <c r="DP4" s="354"/>
      <c r="DQ4" s="354"/>
      <c r="DR4" s="354"/>
      <c r="DS4" s="354"/>
      <c r="DT4" s="354"/>
      <c r="DU4" s="354"/>
      <c r="DV4" s="354"/>
      <c r="DW4" s="354"/>
      <c r="DX4" s="354"/>
      <c r="DY4" s="354"/>
      <c r="DZ4" s="354"/>
      <c r="EA4" s="354"/>
      <c r="EB4" s="354"/>
      <c r="EC4" s="354"/>
      <c r="ED4" s="354"/>
      <c r="EE4" s="354"/>
      <c r="EF4" s="354"/>
    </row>
    <row r="5" spans="1:136" ht="15" customHeight="1" thickTop="1">
      <c r="A5" s="285" t="s">
        <v>380</v>
      </c>
      <c r="B5" s="282" t="s">
        <v>42</v>
      </c>
      <c r="C5" s="73" t="s">
        <v>88</v>
      </c>
      <c r="D5" s="88">
        <f>ROUNDUP((PLANEJAMENTO!$AY$7/PLANEJAMENTO!$BG$3)*PLANEJAMENTO!$BJ$3,0)</f>
        <v>65</v>
      </c>
      <c r="E5" s="88">
        <f>ROUNDUP((PLANEJAMENTO!$AY$7/PLANEJAMENTO!$BG$3)*PLANEJAMENTO!$BJ$3,0)</f>
        <v>65</v>
      </c>
      <c r="F5" s="88">
        <f>ROUNDUP((PLANEJAMENTO!$AY$7/PLANEJAMENTO!$BG$3)*PLANEJAMENTO!$BJ$3,0)</f>
        <v>65</v>
      </c>
      <c r="G5" s="88">
        <f>ROUNDUP((PLANEJAMENTO!$AY$7/PLANEJAMENTO!$BG$3)*PLANEJAMENTO!$BJ$3,0)</f>
        <v>65</v>
      </c>
      <c r="H5" s="88">
        <f>ROUNDUP((PLANEJAMENTO!$AY$7/PLANEJAMENTO!$BG$3)*PLANEJAMENTO!$BJ$3,0)</f>
        <v>65</v>
      </c>
      <c r="I5" s="43"/>
      <c r="J5" s="88">
        <f>ROUNDUP((PLANEJAMENTO!$AY$7/PLANEJAMENTO!$BG$3)*PLANEJAMENTO!$BJ$3,0)</f>
        <v>65</v>
      </c>
      <c r="K5" s="88">
        <f>ROUNDUP((PLANEJAMENTO!$AY$6/PLANEJAMENTO!$BG$3)*PLANEJAMENTO!$BJ$3,0)</f>
        <v>65</v>
      </c>
      <c r="L5" s="88">
        <f>ROUNDUP((PLANEJAMENTO!$AY$6/PLANEJAMENTO!$BG$3)*PLANEJAMENTO!$BJ$3,0)</f>
        <v>65</v>
      </c>
      <c r="M5" s="88">
        <f>ROUNDUP((PLANEJAMENTO!$AY$6/PLANEJAMENTO!$BG$3)*PLANEJAMENTO!$BJ$3,0)</f>
        <v>65</v>
      </c>
      <c r="N5" s="88">
        <f>ROUNDUP((PLANEJAMENTO!$AY$6/PLANEJAMENTO!$BG$3)*PLANEJAMENTO!$BJ$3,0)</f>
        <v>65</v>
      </c>
      <c r="O5" s="88">
        <f>ROUNDUP((PLANEJAMENTO!$AY$6/PLANEJAMENTO!$BG$3)*PLANEJAMENTO!$BJ$3,0)</f>
        <v>65</v>
      </c>
      <c r="P5" s="43"/>
      <c r="Q5" s="88">
        <f>ROUNDUP((PLANEJAMENTO!$AY$6/PLANEJAMENTO!$BG$3)*PLANEJAMENTO!$BJ$3,0)</f>
        <v>65</v>
      </c>
      <c r="R5" s="88">
        <f>ROUNDUP((PLANEJAMENTO!$AY$6/PLANEJAMENTO!$BG$3)*PLANEJAMENTO!$BJ$3,0)</f>
        <v>65</v>
      </c>
      <c r="S5" s="88">
        <f>ROUNDUP((PLANEJAMENTO!$AY$6/PLANEJAMENTO!$BG$3)*PLANEJAMENTO!$BJ$3,0)</f>
        <v>65</v>
      </c>
      <c r="T5" s="88">
        <f>ROUNDUP((PLANEJAMENTO!$AY$6/PLANEJAMENTO!$BG$3)*PLANEJAMENTO!$BJ$3,0)</f>
        <v>65</v>
      </c>
      <c r="U5" s="45"/>
      <c r="V5" s="45"/>
      <c r="W5" s="43"/>
      <c r="X5" s="88">
        <f>ROUNDUP((PLANEJAMENTO!$AY$6/PLANEJAMENTO!$BG$3)*PLANEJAMENTO!$BJ$3,0)</f>
        <v>65</v>
      </c>
      <c r="Y5" s="88">
        <f>ROUNDUP((PLANEJAMENTO!$AY$6/PLANEJAMENTO!$BG$3)*PLANEJAMENTO!$BJ$3,0)</f>
        <v>65</v>
      </c>
      <c r="Z5" s="88">
        <f>ROUNDUP((PLANEJAMENTO!$AY$6/PLANEJAMENTO!$BG$3)*PLANEJAMENTO!$BJ$3,0)</f>
        <v>65</v>
      </c>
      <c r="AA5" s="88">
        <f>ROUNDUP((PLANEJAMENTO!$AY$6/PLANEJAMENTO!$BG$3)*PLANEJAMENTO!$BJ$3,0)</f>
        <v>65</v>
      </c>
      <c r="AB5" s="88">
        <f>ROUNDUP((PLANEJAMENTO!$AY$6/PLANEJAMENTO!$BG$3)*PLANEJAMENTO!$BJ$3,0)</f>
        <v>65</v>
      </c>
      <c r="AC5" s="88">
        <f>ROUNDUP((PLANEJAMENTO!$AY$6/PLANEJAMENTO!$BG$3)*PLANEJAMENTO!$BJ$3,0)</f>
        <v>65</v>
      </c>
      <c r="AD5" s="43"/>
      <c r="AE5" s="88">
        <f>ROUNDUP((PLANEJAMENTO!$AY$6/PLANEJAMENTO!$BG$3)*PLANEJAMENTO!$BJ$3,0)</f>
        <v>65</v>
      </c>
      <c r="AF5" s="88">
        <f>ROUNDUP((PLANEJAMENTO!$AY$6/PLANEJAMENTO!$BG$3)*PLANEJAMENTO!$BJ$3,0)</f>
        <v>65</v>
      </c>
      <c r="AG5" s="88">
        <f>ROUNDUP((PLANEJAMENTO!$AY$6/PLANEJAMENTO!$BG$3)*PLANEJAMENTO!$BJ$3,0)</f>
        <v>65</v>
      </c>
      <c r="AH5" s="46"/>
      <c r="AI5" s="344">
        <f>ROUNDUP(SUM(D5:AG5),0)</f>
        <v>1560</v>
      </c>
      <c r="AK5" s="282" t="s">
        <v>42</v>
      </c>
      <c r="AL5" s="73" t="s">
        <v>88</v>
      </c>
      <c r="AM5" s="45"/>
      <c r="AN5" s="88">
        <f>ROUNDUP((PLANEJAMENTO!$BA$7/PLANEJAMENTO!$BG$4)*PLANEJAMENTO!$BJ$3,0)</f>
        <v>62</v>
      </c>
      <c r="AO5" s="88">
        <f>ROUNDUP((PLANEJAMENTO!$BA$7/PLANEJAMENTO!$BG$4)*PLANEJAMENTO!$BJ$3,0)</f>
        <v>62</v>
      </c>
      <c r="AP5" s="43"/>
      <c r="AQ5" s="88">
        <f>ROUNDUP((PLANEJAMENTO!$BA$7/PLANEJAMENTO!$BG$4)*PLANEJAMENTO!$BJ$3,0)</f>
        <v>62</v>
      </c>
      <c r="AR5" s="88">
        <f>ROUNDUP((PLANEJAMENTO!$BA$7/PLANEJAMENTO!$BG$4)*PLANEJAMENTO!$BJ$3,0)</f>
        <v>62</v>
      </c>
      <c r="AS5" s="88">
        <f>ROUNDUP((PLANEJAMENTO!$BA$7/PLANEJAMENTO!$BG$4)*PLANEJAMENTO!$BJ$3,0)</f>
        <v>62</v>
      </c>
      <c r="AT5" s="88">
        <f>ROUNDUP((PLANEJAMENTO!$BA$7/PLANEJAMENTO!$BG$4)*PLANEJAMENTO!$BJ$3,0)</f>
        <v>62</v>
      </c>
      <c r="AU5" s="88">
        <f>ROUNDUP((PLANEJAMENTO!$BA$7/PLANEJAMENTO!$BG$4)*PLANEJAMENTO!$BJ$3,0)</f>
        <v>62</v>
      </c>
      <c r="AV5" s="88">
        <f>ROUNDUP((PLANEJAMENTO!$BA$7/PLANEJAMENTO!$BG$4)*PLANEJAMENTO!$BJ$3,0)</f>
        <v>62</v>
      </c>
      <c r="AW5" s="43"/>
      <c r="AX5" s="88">
        <f>ROUNDUP((PLANEJAMENTO!$BA$7/PLANEJAMENTO!$BG$4)*PLANEJAMENTO!$BJ$3,0)</f>
        <v>62</v>
      </c>
      <c r="AY5" s="88">
        <f>ROUNDUP((PLANEJAMENTO!$BA$7/PLANEJAMENTO!$BG$4)*PLANEJAMENTO!$BJ$3,0)</f>
        <v>62</v>
      </c>
      <c r="AZ5" s="88">
        <f>ROUNDUP((PLANEJAMENTO!$BA$7/PLANEJAMENTO!$BG$4)*PLANEJAMENTO!$BJ$3,0)</f>
        <v>62</v>
      </c>
      <c r="BA5" s="88">
        <f>ROUNDUP((PLANEJAMENTO!$BA$7/PLANEJAMENTO!$BG$4)*PLANEJAMENTO!$BJ$3,0)</f>
        <v>62</v>
      </c>
      <c r="BB5" s="88">
        <f>ROUNDUP((PLANEJAMENTO!$BA$7/PLANEJAMENTO!$BG$4)*PLANEJAMENTO!$BJ$3,0)</f>
        <v>62</v>
      </c>
      <c r="BC5" s="88">
        <f>ROUNDUP((PLANEJAMENTO!$BA$7/PLANEJAMENTO!$BG$4)*PLANEJAMENTO!$BJ$3,0)</f>
        <v>62</v>
      </c>
      <c r="BD5" s="43"/>
      <c r="BE5" s="88">
        <f>ROUNDUP((PLANEJAMENTO!$BA$7/PLANEJAMENTO!$BG$4)*PLANEJAMENTO!$BJ$3,0)</f>
        <v>62</v>
      </c>
      <c r="BF5" s="88">
        <f>ROUNDUP((PLANEJAMENTO!$BA$7/PLANEJAMENTO!$BG$4)*PLANEJAMENTO!$BJ$3,0)</f>
        <v>62</v>
      </c>
      <c r="BG5" s="88">
        <f>ROUNDUP((PLANEJAMENTO!$BA$7/PLANEJAMENTO!$BG$4)*PLANEJAMENTO!$BJ$3,0)</f>
        <v>62</v>
      </c>
      <c r="BH5" s="88">
        <f>ROUNDUP((PLANEJAMENTO!$BA$7/PLANEJAMENTO!$BG$4)*PLANEJAMENTO!$BJ$3,0)</f>
        <v>62</v>
      </c>
      <c r="BI5" s="88">
        <f>ROUNDUP((PLANEJAMENTO!$BA$7/PLANEJAMENTO!$BG$4)*PLANEJAMENTO!$BJ$3,0)</f>
        <v>62</v>
      </c>
      <c r="BJ5" s="88">
        <f>ROUNDUP((PLANEJAMENTO!$BA$7/PLANEJAMENTO!$BG$4)*PLANEJAMENTO!$BJ$3,0)</f>
        <v>62</v>
      </c>
      <c r="BK5" s="43"/>
      <c r="BL5" s="88">
        <f>ROUNDUP((PLANEJAMENTO!$BA$7/PLANEJAMENTO!$BG$4)*PLANEJAMENTO!$BJ$3,0)</f>
        <v>62</v>
      </c>
      <c r="BM5" s="88">
        <f>ROUNDUP((PLANEJAMENTO!$BA$7/PLANEJAMENTO!$BG$4)*PLANEJAMENTO!$BJ$3,0)</f>
        <v>62</v>
      </c>
      <c r="BN5" s="88">
        <f>ROUNDUP((PLANEJAMENTO!$BA$7/PLANEJAMENTO!$BG$4)*PLANEJAMENTO!$BJ$3,0)</f>
        <v>62</v>
      </c>
      <c r="BO5" s="88">
        <f>ROUNDUP((PLANEJAMENTO!$BA$7/PLANEJAMENTO!$BG$4)*PLANEJAMENTO!$BJ$3,0)</f>
        <v>62</v>
      </c>
      <c r="BP5" s="88">
        <f>ROUNDUP((PLANEJAMENTO!$BA$7/PLANEJAMENTO!$BG$4)*PLANEJAMENTO!$BJ$3,0)</f>
        <v>62</v>
      </c>
      <c r="BQ5" s="88">
        <f>ROUNDUP((PLANEJAMENTO!$BA$7/PLANEJAMENTO!$BG$4)*PLANEJAMENTO!$BJ$3,0)</f>
        <v>62</v>
      </c>
      <c r="BR5" s="344">
        <f>ROUNDUP(SUM(AM5:BP5),0)</f>
        <v>1550</v>
      </c>
      <c r="BS5" s="371"/>
      <c r="BT5" s="382" t="s">
        <v>42</v>
      </c>
      <c r="BU5" s="73" t="s">
        <v>88</v>
      </c>
      <c r="BV5" s="43"/>
      <c r="BW5" s="88">
        <f>ROUNDUP((PLANEJAMENTO!$BC$7/PLANEJAMENTO!$BG$5)*PLANEJAMENTO!$BJ$3,0)</f>
        <v>60</v>
      </c>
      <c r="BX5" s="88">
        <f>ROUNDUP((PLANEJAMENTO!$BC$7/PLANEJAMENTO!$BG$5)*PLANEJAMENTO!$BJ$3,0)</f>
        <v>60</v>
      </c>
      <c r="BY5" s="88">
        <f>ROUNDUP((PLANEJAMENTO!$BC$7/PLANEJAMENTO!$BG$5)*PLANEJAMENTO!$BJ$3,0)</f>
        <v>60</v>
      </c>
      <c r="BZ5" s="88">
        <f>ROUNDUP((PLANEJAMENTO!$BC$7/PLANEJAMENTO!$BG$5)*PLANEJAMENTO!$BJ$3,0)</f>
        <v>60</v>
      </c>
      <c r="CA5" s="88">
        <f>ROUNDUP((PLANEJAMENTO!$BC$7/PLANEJAMENTO!$BG$5)*PLANEJAMENTO!$BJ$3,0)</f>
        <v>60</v>
      </c>
      <c r="CB5" s="88">
        <f>ROUNDUP((PLANEJAMENTO!$BC$7/PLANEJAMENTO!$BG$5)*PLANEJAMENTO!$BJ$3,0)</f>
        <v>60</v>
      </c>
      <c r="CC5" s="43"/>
      <c r="CD5" s="88">
        <f>ROUNDUP((PLANEJAMENTO!$BC$7/PLANEJAMENTO!$BG$5)*PLANEJAMENTO!$BJ$3,0)</f>
        <v>60</v>
      </c>
      <c r="CE5" s="88">
        <f>ROUNDUP((PLANEJAMENTO!$BC$7/PLANEJAMENTO!$BG$5)*PLANEJAMENTO!$BJ$3,0)</f>
        <v>60</v>
      </c>
      <c r="CF5" s="88">
        <f>ROUNDUP((PLANEJAMENTO!$BC$7/PLANEJAMENTO!$BG$5)*PLANEJAMENTO!$BJ$3,0)</f>
        <v>60</v>
      </c>
      <c r="CG5" s="88">
        <f>ROUNDUP((PLANEJAMENTO!$BC$7/PLANEJAMENTO!$BG$5)*PLANEJAMENTO!$BJ$3,0)</f>
        <v>60</v>
      </c>
      <c r="CH5" s="88">
        <f>ROUNDUP((PLANEJAMENTO!$BC$7/PLANEJAMENTO!$BG$5)*PLANEJAMENTO!$BJ$3,0)</f>
        <v>60</v>
      </c>
      <c r="CI5" s="88">
        <f>ROUNDUP((PLANEJAMENTO!$BC$7/PLANEJAMENTO!$BG$5)*PLANEJAMENTO!$BJ$3,0)</f>
        <v>60</v>
      </c>
      <c r="CJ5" s="43"/>
      <c r="CK5" s="88">
        <f>ROUNDUP((PLANEJAMENTO!$BC$7/PLANEJAMENTO!$BG$5)*PLANEJAMENTO!$BJ$3,0)</f>
        <v>60</v>
      </c>
      <c r="CL5" s="88">
        <f>ROUNDUP((PLANEJAMENTO!$BC$7/PLANEJAMENTO!$BG$5)*PLANEJAMENTO!$BJ$3,0)</f>
        <v>60</v>
      </c>
      <c r="CM5" s="88">
        <f>ROUNDUP((PLANEJAMENTO!$BC$7/PLANEJAMENTO!$BG$5)*PLANEJAMENTO!$BJ$3,0)</f>
        <v>60</v>
      </c>
      <c r="CN5" s="88">
        <f>ROUNDUP((PLANEJAMENTO!$BC$7/PLANEJAMENTO!$BG$5)*PLANEJAMENTO!$BJ$3,0)</f>
        <v>60</v>
      </c>
      <c r="CO5" s="88">
        <f>ROUNDUP((PLANEJAMENTO!$BC$7/PLANEJAMENTO!$BG$5)*PLANEJAMENTO!$BJ$3,0)</f>
        <v>60</v>
      </c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6"/>
      <c r="DA5" s="344">
        <f>ROUNDUP(SUM(BV5:CY5),0)</f>
        <v>1020</v>
      </c>
      <c r="DB5" s="354"/>
      <c r="DC5" s="354"/>
      <c r="DD5" s="354"/>
      <c r="DE5" s="354"/>
      <c r="DF5" s="354"/>
      <c r="DG5" s="354"/>
      <c r="DH5" s="354"/>
      <c r="DI5" s="354"/>
      <c r="DJ5" s="354"/>
      <c r="DK5" s="354"/>
      <c r="DL5" s="354"/>
      <c r="DM5" s="354"/>
      <c r="DN5" s="354"/>
      <c r="DO5" s="354"/>
      <c r="DP5" s="354"/>
      <c r="DQ5" s="354"/>
      <c r="DR5" s="354"/>
      <c r="DS5" s="354"/>
      <c r="DT5" s="354"/>
      <c r="DU5" s="354"/>
      <c r="DV5" s="354"/>
      <c r="DW5" s="354"/>
      <c r="DX5" s="354"/>
      <c r="DY5" s="354"/>
      <c r="DZ5" s="354"/>
      <c r="EA5" s="354"/>
      <c r="EB5" s="354"/>
      <c r="EC5" s="354"/>
      <c r="ED5" s="354"/>
      <c r="EE5" s="354"/>
      <c r="EF5" s="354"/>
    </row>
    <row r="6" spans="1:136" ht="15" customHeight="1">
      <c r="A6" s="285"/>
      <c r="B6" s="282"/>
      <c r="C6" s="73" t="s">
        <v>89</v>
      </c>
      <c r="D6" s="88">
        <f>ROUNDUP((PLANEJAMENTO!$AZ$7/PLANEJAMENTO!$BG$3)*PLANEJAMENTO!$BJ$3,0)</f>
        <v>0</v>
      </c>
      <c r="E6" s="88">
        <f>ROUNDUP((PLANEJAMENTO!$AZ$7/PLANEJAMENTO!$BG$3)*PLANEJAMENTO!$BJ$3,0)</f>
        <v>0</v>
      </c>
      <c r="F6" s="88">
        <f>ROUNDUP((PLANEJAMENTO!$AZ$7/PLANEJAMENTO!$BG$3)*PLANEJAMENTO!$BJ$3,0)</f>
        <v>0</v>
      </c>
      <c r="G6" s="88">
        <f>ROUNDUP((PLANEJAMENTO!$AZ$7/PLANEJAMENTO!$BG$3)*PLANEJAMENTO!$BJ$3,0)</f>
        <v>0</v>
      </c>
      <c r="H6" s="88">
        <f>ROUNDUP((PLANEJAMENTO!$AZ$7/PLANEJAMENTO!$BG$3)*PLANEJAMENTO!$BJ$3,0)</f>
        <v>0</v>
      </c>
      <c r="I6" s="43"/>
      <c r="J6" s="88">
        <f>ROUNDUP((PLANEJAMENTO!$AZ$7/PLANEJAMENTO!$BG$3)*PLANEJAMENTO!$BJ$3,0)</f>
        <v>0</v>
      </c>
      <c r="K6" s="88">
        <f>ROUNDUP((PLANEJAMENTO!$AZ$7/PLANEJAMENTO!$BG$3)*PLANEJAMENTO!$BJ$3,0)</f>
        <v>0</v>
      </c>
      <c r="L6" s="88">
        <f>ROUNDUP((PLANEJAMENTO!$AZ$7/PLANEJAMENTO!$BG$3)*PLANEJAMENTO!$BJ$3,0)</f>
        <v>0</v>
      </c>
      <c r="M6" s="88">
        <f>ROUNDUP((PLANEJAMENTO!$AZ$7/PLANEJAMENTO!$BG$3)*PLANEJAMENTO!$BJ$3,0)</f>
        <v>0</v>
      </c>
      <c r="N6" s="88">
        <f>ROUNDUP((PLANEJAMENTO!$AZ$7/PLANEJAMENTO!$BG$3)*PLANEJAMENTO!$BJ$3,0)</f>
        <v>0</v>
      </c>
      <c r="O6" s="88">
        <f>ROUNDUP((PLANEJAMENTO!$AZ$6/PLANEJAMENTO!$BG$3)*PLANEJAMENTO!$BJ$3,0)</f>
        <v>0</v>
      </c>
      <c r="P6" s="43"/>
      <c r="Q6" s="88">
        <f>ROUNDUP((PLANEJAMENTO!$AZ$7/PLANEJAMENTO!$BG$3)*PLANEJAMENTO!$BJ$3,0)</f>
        <v>0</v>
      </c>
      <c r="R6" s="88">
        <f>ROUNDUP((PLANEJAMENTO!$AZ$7/PLANEJAMENTO!$BG$3)*PLANEJAMENTO!$BJ$3,0)</f>
        <v>0</v>
      </c>
      <c r="S6" s="88">
        <f>ROUNDUP((PLANEJAMENTO!$AZ$7/PLANEJAMENTO!$BG$3)*PLANEJAMENTO!$BJ$3,0)</f>
        <v>0</v>
      </c>
      <c r="T6" s="88">
        <f>ROUNDUP((PLANEJAMENTO!$AZ$6/PLANEJAMENTO!$BG$3)*PLANEJAMENTO!$BJ$3,0)</f>
        <v>0</v>
      </c>
      <c r="U6" s="45"/>
      <c r="V6" s="45"/>
      <c r="W6" s="43"/>
      <c r="X6" s="88">
        <f>ROUNDUP((PLANEJAMENTO!$AZ$7/PLANEJAMENTO!$BG$3)*PLANEJAMENTO!$BJ$3,0)</f>
        <v>0</v>
      </c>
      <c r="Y6" s="88">
        <f>ROUNDUP((PLANEJAMENTO!$AZ$7/PLANEJAMENTO!$BG$3)*PLANEJAMENTO!$BJ$3,0)</f>
        <v>0</v>
      </c>
      <c r="Z6" s="88">
        <f>ROUNDUP((PLANEJAMENTO!$AZ$7/PLANEJAMENTO!$BG$3)*PLANEJAMENTO!$BJ$3,0)</f>
        <v>0</v>
      </c>
      <c r="AA6" s="88">
        <f>ROUNDUP((PLANEJAMENTO!$AZ$7/PLANEJAMENTO!$BG$3)*PLANEJAMENTO!$BJ$3,0)</f>
        <v>0</v>
      </c>
      <c r="AB6" s="88">
        <f>ROUNDUP((PLANEJAMENTO!$AZ$7/PLANEJAMENTO!$BG$3)*PLANEJAMENTO!$BJ$3,0)</f>
        <v>0</v>
      </c>
      <c r="AC6" s="88">
        <f>ROUNDUP((PLANEJAMENTO!$AZ$7/PLANEJAMENTO!$BG$3)*PLANEJAMENTO!$BJ$3,0)</f>
        <v>0</v>
      </c>
      <c r="AD6" s="43"/>
      <c r="AE6" s="88">
        <f>ROUNDUP((PLANEJAMENTO!$AZ$7/PLANEJAMENTO!$BG$3)*PLANEJAMENTO!$BJ$3,0)</f>
        <v>0</v>
      </c>
      <c r="AF6" s="88">
        <f>ROUNDUP((PLANEJAMENTO!$AZ$7/PLANEJAMENTO!$BG$3)*PLANEJAMENTO!$BJ$3,0)</f>
        <v>0</v>
      </c>
      <c r="AG6" s="88">
        <f>ROUNDUP((PLANEJAMENTO!$AZ$7/PLANEJAMENTO!$BG$3)*PLANEJAMENTO!$BJ$3,0)</f>
        <v>0</v>
      </c>
      <c r="AH6" s="46"/>
      <c r="AI6" s="344">
        <f>SUM(D6:AG6)</f>
        <v>0</v>
      </c>
      <c r="AK6" s="282"/>
      <c r="AL6" s="73" t="s">
        <v>89</v>
      </c>
      <c r="AM6" s="45"/>
      <c r="AN6" s="88">
        <f>ROUNDUP((PLANEJAMENTO!$BB$7/PLANEJAMENTO!$BG$4)*PLANEJAMENTO!$BJ$3,0)</f>
        <v>0</v>
      </c>
      <c r="AO6" s="88">
        <f>ROUNDUP((PLANEJAMENTO!$BB$7/PLANEJAMENTO!$BG$4)*PLANEJAMENTO!$BJ$3,0)</f>
        <v>0</v>
      </c>
      <c r="AP6" s="43"/>
      <c r="AQ6" s="88">
        <f>ROUNDUP((PLANEJAMENTO!$BB$7/PLANEJAMENTO!$BG$4)*PLANEJAMENTO!$BJ$3,0)</f>
        <v>0</v>
      </c>
      <c r="AR6" s="88">
        <f>ROUNDUP((PLANEJAMENTO!$BB$7/PLANEJAMENTO!$BG$4)*PLANEJAMENTO!$BJ$3,0)</f>
        <v>0</v>
      </c>
      <c r="AS6" s="88">
        <f>ROUNDUP((PLANEJAMENTO!$BB$7/PLANEJAMENTO!$BG$4)*PLANEJAMENTO!$BJ$3,0)</f>
        <v>0</v>
      </c>
      <c r="AT6" s="88">
        <f>ROUNDUP((PLANEJAMENTO!$BB$7/PLANEJAMENTO!$BG$4)*PLANEJAMENTO!$BJ$3,0)</f>
        <v>0</v>
      </c>
      <c r="AU6" s="88">
        <f>ROUNDUP((PLANEJAMENTO!$BB$7/PLANEJAMENTO!$BG$4)*PLANEJAMENTO!$BJ$3,0)</f>
        <v>0</v>
      </c>
      <c r="AV6" s="88">
        <f>ROUNDUP((PLANEJAMENTO!$BB$7/PLANEJAMENTO!$BG$4)*PLANEJAMENTO!$BJ$3,0)</f>
        <v>0</v>
      </c>
      <c r="AW6" s="43"/>
      <c r="AX6" s="88">
        <f>ROUNDUP((PLANEJAMENTO!$BB$7/PLANEJAMENTO!$BG$4)*PLANEJAMENTO!$BJ$3,0)</f>
        <v>0</v>
      </c>
      <c r="AY6" s="88">
        <f>ROUNDUP((PLANEJAMENTO!$BB$7/PLANEJAMENTO!$BG$4)*PLANEJAMENTO!$BJ$3,0)</f>
        <v>0</v>
      </c>
      <c r="AZ6" s="88">
        <f>ROUNDUP((PLANEJAMENTO!$BB$7/PLANEJAMENTO!$BG$4)*PLANEJAMENTO!$BJ$3,0)</f>
        <v>0</v>
      </c>
      <c r="BA6" s="88">
        <f>ROUNDUP((PLANEJAMENTO!$BB$7/PLANEJAMENTO!$BG$4)*PLANEJAMENTO!$BJ$3,0)</f>
        <v>0</v>
      </c>
      <c r="BB6" s="88">
        <f>ROUNDUP((PLANEJAMENTO!$BB$7/PLANEJAMENTO!$BG$4)*PLANEJAMENTO!$BJ$3,0)</f>
        <v>0</v>
      </c>
      <c r="BC6" s="88">
        <f>ROUNDUP((PLANEJAMENTO!$BB$7/PLANEJAMENTO!$BG$4)*PLANEJAMENTO!$BJ$3,0)</f>
        <v>0</v>
      </c>
      <c r="BD6" s="43"/>
      <c r="BE6" s="88">
        <f>ROUNDUP((PLANEJAMENTO!$BB$7/PLANEJAMENTO!$BG$4)*PLANEJAMENTO!$BJ$3,0)</f>
        <v>0</v>
      </c>
      <c r="BF6" s="88">
        <f>ROUNDUP((PLANEJAMENTO!$BB$7/PLANEJAMENTO!$BG$4)*PLANEJAMENTO!$BJ$3,0)</f>
        <v>0</v>
      </c>
      <c r="BG6" s="88">
        <f>ROUNDUP((PLANEJAMENTO!$BB$7/PLANEJAMENTO!$BG$4)*PLANEJAMENTO!$BJ$3,0)</f>
        <v>0</v>
      </c>
      <c r="BH6" s="88">
        <f>ROUNDUP((PLANEJAMENTO!$BB$7/PLANEJAMENTO!$BG$4)*PLANEJAMENTO!$BJ$3,0)</f>
        <v>0</v>
      </c>
      <c r="BI6" s="88">
        <f>ROUNDUP((PLANEJAMENTO!$BB$7/PLANEJAMENTO!$BG$4)*PLANEJAMENTO!$BJ$3,0)</f>
        <v>0</v>
      </c>
      <c r="BJ6" s="88">
        <f>ROUNDUP((PLANEJAMENTO!$BB$7/PLANEJAMENTO!$BG$4)*PLANEJAMENTO!$BJ$3,0)</f>
        <v>0</v>
      </c>
      <c r="BK6" s="43"/>
      <c r="BL6" s="88">
        <f>ROUNDUP((PLANEJAMENTO!$BB$7/PLANEJAMENTO!$BG$4)*PLANEJAMENTO!$BJ$3,0)</f>
        <v>0</v>
      </c>
      <c r="BM6" s="88">
        <f>ROUNDUP((PLANEJAMENTO!$BB$7/PLANEJAMENTO!$BG$4)*PLANEJAMENTO!$BJ$3,0)</f>
        <v>0</v>
      </c>
      <c r="BN6" s="88">
        <f>ROUNDUP((PLANEJAMENTO!$BB$7/PLANEJAMENTO!$BG$4)*PLANEJAMENTO!$BJ$3,0)</f>
        <v>0</v>
      </c>
      <c r="BO6" s="88">
        <f>ROUNDUP((PLANEJAMENTO!$BB$7/PLANEJAMENTO!$BG$4)*PLANEJAMENTO!$BJ$3,0)</f>
        <v>0</v>
      </c>
      <c r="BP6" s="88">
        <f>ROUNDUP((PLANEJAMENTO!$BB$7/PLANEJAMENTO!$BG$4)*PLANEJAMENTO!$BJ$3,0)</f>
        <v>0</v>
      </c>
      <c r="BQ6" s="88">
        <f>ROUNDUP((PLANEJAMENTO!$BB$7/PLANEJAMENTO!$BG$4)*PLANEJAMENTO!$BJ$3,0)</f>
        <v>0</v>
      </c>
      <c r="BR6" s="344">
        <f>SUM(AM6:BP6)</f>
        <v>0</v>
      </c>
      <c r="BS6" s="353"/>
      <c r="BT6" s="282"/>
      <c r="BU6" s="73" t="s">
        <v>89</v>
      </c>
      <c r="BV6" s="43"/>
      <c r="BW6" s="88">
        <f>ROUNDUP((PLANEJAMENTO!$BD$7/PLANEJAMENTO!$BG$3)*PLANEJAMENTO!$BJ$3,0)</f>
        <v>0</v>
      </c>
      <c r="BX6" s="88">
        <f>ROUNDUP((PLANEJAMENTO!$BD$7/PLANEJAMENTO!$BG$3)*PLANEJAMENTO!$BJ$3,0)</f>
        <v>0</v>
      </c>
      <c r="BY6" s="88">
        <f>ROUNDUP((PLANEJAMENTO!$BD$7/PLANEJAMENTO!$BG$3)*PLANEJAMENTO!$BJ$3,0)</f>
        <v>0</v>
      </c>
      <c r="BZ6" s="88">
        <f>ROUNDUP((PLANEJAMENTO!$BD$7/PLANEJAMENTO!$BG$3)*PLANEJAMENTO!$BJ$3,0)</f>
        <v>0</v>
      </c>
      <c r="CA6" s="88">
        <f>ROUNDUP((PLANEJAMENTO!$BD$7/PLANEJAMENTO!$BG$3)*PLANEJAMENTO!$BJ$3,0)</f>
        <v>0</v>
      </c>
      <c r="CB6" s="88">
        <f>ROUNDUP((PLANEJAMENTO!$BD$7/PLANEJAMENTO!$BG$3)*PLANEJAMENTO!$BJ$3,0)</f>
        <v>0</v>
      </c>
      <c r="CC6" s="43"/>
      <c r="CD6" s="88">
        <f>ROUNDUP((PLANEJAMENTO!$BD$7/PLANEJAMENTO!$BG$3)*PLANEJAMENTO!$BJ$3,0)</f>
        <v>0</v>
      </c>
      <c r="CE6" s="88">
        <f>ROUNDUP((PLANEJAMENTO!$BD$7/PLANEJAMENTO!$BG$3)*PLANEJAMENTO!$BJ$3,0)</f>
        <v>0</v>
      </c>
      <c r="CF6" s="88">
        <f>ROUNDUP((PLANEJAMENTO!$BD$7/PLANEJAMENTO!$BG$3)*PLANEJAMENTO!$BJ$3,0)</f>
        <v>0</v>
      </c>
      <c r="CG6" s="88">
        <f>ROUNDUP((PLANEJAMENTO!$BD$7/PLANEJAMENTO!$BG$3)*PLANEJAMENTO!$BJ$3,0)</f>
        <v>0</v>
      </c>
      <c r="CH6" s="88">
        <f>ROUNDUP((PLANEJAMENTO!$BD$7/PLANEJAMENTO!$BG$3)*PLANEJAMENTO!$BJ$3,0)</f>
        <v>0</v>
      </c>
      <c r="CI6" s="88">
        <f>ROUNDUP((PLANEJAMENTO!$BD$7/PLANEJAMENTO!$BG$3)*PLANEJAMENTO!$BJ$3,0)</f>
        <v>0</v>
      </c>
      <c r="CJ6" s="43"/>
      <c r="CK6" s="88">
        <f>ROUNDUP((PLANEJAMENTO!$BD$7/PLANEJAMENTO!$BG$3)*PLANEJAMENTO!$BJ$3,0)</f>
        <v>0</v>
      </c>
      <c r="CL6" s="88">
        <f>ROUNDUP((PLANEJAMENTO!$BD$7/PLANEJAMENTO!$BG$3)*PLANEJAMENTO!$BJ$3,0)</f>
        <v>0</v>
      </c>
      <c r="CM6" s="88">
        <f>ROUNDUP((PLANEJAMENTO!$BD$7/PLANEJAMENTO!$BG$3)*PLANEJAMENTO!$BJ$3,0)</f>
        <v>0</v>
      </c>
      <c r="CN6" s="88">
        <f>ROUNDUP((PLANEJAMENTO!$BD$7/PLANEJAMENTO!$BG$3)*PLANEJAMENTO!$BJ$3,0)</f>
        <v>0</v>
      </c>
      <c r="CO6" s="88">
        <f>ROUNDUP((PLANEJAMENTO!$BD$7/PLANEJAMENTO!$BG$3)*PLANEJAMENTO!$BJ$3,0)</f>
        <v>0</v>
      </c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6"/>
      <c r="DA6" s="344">
        <f>SUM(BV6:CY6)</f>
        <v>0</v>
      </c>
      <c r="DB6" s="354"/>
      <c r="DC6" s="354"/>
      <c r="DD6" s="354"/>
      <c r="DE6" s="354"/>
      <c r="DF6" s="354"/>
      <c r="DG6" s="354"/>
      <c r="DH6" s="354"/>
      <c r="DI6" s="354"/>
      <c r="DJ6" s="354"/>
      <c r="DK6" s="354"/>
      <c r="DL6" s="354"/>
      <c r="DM6" s="354"/>
      <c r="DN6" s="354"/>
      <c r="DO6" s="354"/>
      <c r="DP6" s="354"/>
      <c r="DQ6" s="354"/>
      <c r="DR6" s="354"/>
      <c r="DS6" s="354"/>
      <c r="DT6" s="354"/>
      <c r="DU6" s="354"/>
      <c r="DV6" s="354"/>
      <c r="DW6" s="354"/>
      <c r="DX6" s="354"/>
      <c r="DY6" s="354"/>
      <c r="DZ6" s="354"/>
      <c r="EA6" s="354"/>
      <c r="EB6" s="354"/>
      <c r="EC6" s="354"/>
      <c r="ED6" s="354"/>
      <c r="EE6" s="354"/>
      <c r="EF6" s="354"/>
    </row>
    <row r="7" spans="1:136" ht="15" customHeight="1">
      <c r="A7" s="285"/>
      <c r="B7" s="282"/>
      <c r="C7" s="73" t="s">
        <v>388</v>
      </c>
      <c r="D7" s="88">
        <f>SUM(D5:D6)</f>
        <v>65</v>
      </c>
      <c r="E7" s="88">
        <f t="shared" ref="E7:H7" si="0">SUM(E5:E6)</f>
        <v>65</v>
      </c>
      <c r="F7" s="88">
        <f t="shared" si="0"/>
        <v>65</v>
      </c>
      <c r="G7" s="88">
        <f t="shared" si="0"/>
        <v>65</v>
      </c>
      <c r="H7" s="88">
        <f t="shared" si="0"/>
        <v>65</v>
      </c>
      <c r="I7" s="43"/>
      <c r="J7" s="88">
        <f>SUM(J5:J6)</f>
        <v>65</v>
      </c>
      <c r="K7" s="88">
        <f t="shared" ref="K7:N7" si="1">SUM(K5:K6)</f>
        <v>65</v>
      </c>
      <c r="L7" s="88">
        <f t="shared" si="1"/>
        <v>65</v>
      </c>
      <c r="M7" s="88">
        <f t="shared" si="1"/>
        <v>65</v>
      </c>
      <c r="N7" s="88">
        <f t="shared" si="1"/>
        <v>65</v>
      </c>
      <c r="O7" s="88">
        <f>SUM(O5:O6)</f>
        <v>65</v>
      </c>
      <c r="P7" s="43"/>
      <c r="Q7" s="88">
        <f>SUM(Q5:Q6)</f>
        <v>65</v>
      </c>
      <c r="R7" s="88">
        <f t="shared" ref="R7:T7" si="2">SUM(R5:R6)</f>
        <v>65</v>
      </c>
      <c r="S7" s="88">
        <f t="shared" si="2"/>
        <v>65</v>
      </c>
      <c r="T7" s="88">
        <f t="shared" si="2"/>
        <v>65</v>
      </c>
      <c r="U7" s="45"/>
      <c r="V7" s="45"/>
      <c r="W7" s="43"/>
      <c r="X7" s="88">
        <f>SUM(X5:X6)</f>
        <v>65</v>
      </c>
      <c r="Y7" s="88">
        <f t="shared" ref="Y7:AB7" si="3">SUM(Y5:Y6)</f>
        <v>65</v>
      </c>
      <c r="Z7" s="88">
        <f t="shared" si="3"/>
        <v>65</v>
      </c>
      <c r="AA7" s="88">
        <f t="shared" si="3"/>
        <v>65</v>
      </c>
      <c r="AB7" s="88">
        <f t="shared" si="3"/>
        <v>65</v>
      </c>
      <c r="AC7" s="88">
        <f>SUM(AC5:AC6)</f>
        <v>65</v>
      </c>
      <c r="AD7" s="43"/>
      <c r="AE7" s="88">
        <f t="shared" ref="AE7:AF7" si="4">SUM(AE5:AE6)</f>
        <v>65</v>
      </c>
      <c r="AF7" s="88">
        <f t="shared" si="4"/>
        <v>65</v>
      </c>
      <c r="AG7" s="88">
        <f>SUM(AG5:AG6)</f>
        <v>65</v>
      </c>
      <c r="AH7" s="46"/>
      <c r="AI7" s="344">
        <f>SUM(D7:AG7)</f>
        <v>1560</v>
      </c>
      <c r="AK7" s="282"/>
      <c r="AL7" s="73" t="s">
        <v>388</v>
      </c>
      <c r="AM7" s="45"/>
      <c r="AN7" s="88">
        <f t="shared" ref="AN7:AO7" si="5">SUM(AN5:AN6)</f>
        <v>62</v>
      </c>
      <c r="AO7" s="88">
        <f t="shared" si="5"/>
        <v>62</v>
      </c>
      <c r="AP7" s="43"/>
      <c r="AQ7" s="88">
        <f>SUM(AQ5:AQ6)</f>
        <v>62</v>
      </c>
      <c r="AR7" s="88">
        <f t="shared" ref="AR7:AU7" si="6">SUM(AR5:AR6)</f>
        <v>62</v>
      </c>
      <c r="AS7" s="88">
        <f t="shared" si="6"/>
        <v>62</v>
      </c>
      <c r="AT7" s="88">
        <f t="shared" si="6"/>
        <v>62</v>
      </c>
      <c r="AU7" s="88">
        <f t="shared" si="6"/>
        <v>62</v>
      </c>
      <c r="AV7" s="88">
        <f>SUM(AV5:AV6)</f>
        <v>62</v>
      </c>
      <c r="AW7" s="43"/>
      <c r="AX7" s="88">
        <f>SUM(AX5:AX6)</f>
        <v>62</v>
      </c>
      <c r="AY7" s="88">
        <f t="shared" ref="AY7:BB7" si="7">SUM(AY5:AY6)</f>
        <v>62</v>
      </c>
      <c r="AZ7" s="88">
        <f t="shared" si="7"/>
        <v>62</v>
      </c>
      <c r="BA7" s="88">
        <f t="shared" si="7"/>
        <v>62</v>
      </c>
      <c r="BB7" s="88">
        <f t="shared" si="7"/>
        <v>62</v>
      </c>
      <c r="BC7" s="88">
        <f>SUM(BC5:BC6)</f>
        <v>62</v>
      </c>
      <c r="BD7" s="43"/>
      <c r="BE7" s="88">
        <f>SUM(BE5:BE6)</f>
        <v>62</v>
      </c>
      <c r="BF7" s="88">
        <f t="shared" ref="BF7:BI7" si="8">SUM(BF5:BF6)</f>
        <v>62</v>
      </c>
      <c r="BG7" s="88">
        <f t="shared" si="8"/>
        <v>62</v>
      </c>
      <c r="BH7" s="88">
        <f t="shared" si="8"/>
        <v>62</v>
      </c>
      <c r="BI7" s="88">
        <f t="shared" si="8"/>
        <v>62</v>
      </c>
      <c r="BJ7" s="88">
        <f>SUM(BJ5:BJ6)</f>
        <v>62</v>
      </c>
      <c r="BK7" s="43"/>
      <c r="BL7" s="88">
        <f>SUM(BL5:BL6)</f>
        <v>62</v>
      </c>
      <c r="BM7" s="88">
        <f t="shared" ref="BM7:BQ7" si="9">SUM(BM5:BM6)</f>
        <v>62</v>
      </c>
      <c r="BN7" s="88">
        <f t="shared" si="9"/>
        <v>62</v>
      </c>
      <c r="BO7" s="88">
        <f t="shared" si="9"/>
        <v>62</v>
      </c>
      <c r="BP7" s="88">
        <f t="shared" si="9"/>
        <v>62</v>
      </c>
      <c r="BQ7" s="88">
        <f t="shared" si="9"/>
        <v>62</v>
      </c>
      <c r="BR7" s="344">
        <f>SUM(AM7:BP7)</f>
        <v>1550</v>
      </c>
      <c r="BS7" s="353"/>
      <c r="BT7" s="282"/>
      <c r="BU7" s="73" t="s">
        <v>388</v>
      </c>
      <c r="BV7" s="43"/>
      <c r="BW7" s="88">
        <f t="shared" ref="BW7:BZ7" si="10">SUM(BW5:BW6)</f>
        <v>60</v>
      </c>
      <c r="BX7" s="88">
        <f t="shared" si="10"/>
        <v>60</v>
      </c>
      <c r="BY7" s="88">
        <f t="shared" si="10"/>
        <v>60</v>
      </c>
      <c r="BZ7" s="88">
        <f t="shared" si="10"/>
        <v>60</v>
      </c>
      <c r="CA7" s="88">
        <f>SUM(CA5:CA6)</f>
        <v>60</v>
      </c>
      <c r="CB7" s="88">
        <f>SUM(CB5:CB6)</f>
        <v>60</v>
      </c>
      <c r="CC7" s="43"/>
      <c r="CD7" s="88">
        <f t="shared" ref="CD7:CF7" si="11">SUM(CD5:CD6)</f>
        <v>60</v>
      </c>
      <c r="CE7" s="88">
        <f t="shared" si="11"/>
        <v>60</v>
      </c>
      <c r="CF7" s="88">
        <f t="shared" si="11"/>
        <v>60</v>
      </c>
      <c r="CG7" s="88">
        <f>SUM(CG5:CG6)</f>
        <v>60</v>
      </c>
      <c r="CH7" s="88">
        <f>SUM(CH5:CH6)</f>
        <v>60</v>
      </c>
      <c r="CI7" s="88">
        <f>SUM(CI5:CI6)</f>
        <v>60</v>
      </c>
      <c r="CJ7" s="43"/>
      <c r="CK7" s="88">
        <f t="shared" ref="CK7:CM7" si="12">SUM(CK5:CK6)</f>
        <v>60</v>
      </c>
      <c r="CL7" s="88">
        <f t="shared" si="12"/>
        <v>60</v>
      </c>
      <c r="CM7" s="88">
        <f t="shared" si="12"/>
        <v>60</v>
      </c>
      <c r="CN7" s="88">
        <f>SUM(CN5:CN6)</f>
        <v>60</v>
      </c>
      <c r="CO7" s="88">
        <f>SUM(CO5:CO6)</f>
        <v>60</v>
      </c>
      <c r="CP7" s="45"/>
      <c r="CQ7" s="45"/>
      <c r="CR7" s="45"/>
      <c r="CS7" s="45"/>
      <c r="CT7" s="45"/>
      <c r="CU7" s="45"/>
      <c r="CV7" s="45"/>
      <c r="CW7" s="45"/>
      <c r="CX7" s="45"/>
      <c r="CY7" s="45"/>
      <c r="CZ7" s="46"/>
      <c r="DA7" s="344">
        <f>SUM(BV7:CY7)</f>
        <v>1020</v>
      </c>
      <c r="DB7" s="354"/>
      <c r="DC7" s="354"/>
      <c r="DD7" s="354"/>
      <c r="DE7" s="354"/>
      <c r="DF7" s="354"/>
      <c r="DG7" s="354"/>
      <c r="DH7" s="354"/>
      <c r="DI7" s="354"/>
      <c r="DJ7" s="354"/>
      <c r="DK7" s="354"/>
      <c r="DL7" s="354"/>
      <c r="DM7" s="354"/>
      <c r="DN7" s="354"/>
      <c r="DO7" s="354"/>
      <c r="DP7" s="354"/>
      <c r="DQ7" s="354"/>
      <c r="DR7" s="354"/>
      <c r="DS7" s="354"/>
      <c r="DT7" s="354"/>
      <c r="DU7" s="354"/>
      <c r="DV7" s="354"/>
      <c r="DW7" s="354"/>
      <c r="DX7" s="354"/>
      <c r="DY7" s="354"/>
      <c r="DZ7" s="354"/>
      <c r="EA7" s="354"/>
      <c r="EB7" s="354"/>
      <c r="EC7" s="354"/>
      <c r="ED7" s="354"/>
      <c r="EE7" s="354"/>
      <c r="EF7" s="354"/>
    </row>
    <row r="8" spans="1:136" ht="15" customHeight="1">
      <c r="A8" s="285"/>
      <c r="B8" s="282"/>
      <c r="C8" s="35" t="s">
        <v>45</v>
      </c>
      <c r="D8" s="33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385"/>
      <c r="V8" s="385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28"/>
      <c r="AI8" s="30">
        <f>SUM(D8:AG8)</f>
        <v>0</v>
      </c>
      <c r="AK8" s="282"/>
      <c r="AL8" s="35" t="s">
        <v>45</v>
      </c>
      <c r="AM8" s="385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30">
        <f>SUM(AM8:BP8)</f>
        <v>0</v>
      </c>
      <c r="BS8" s="353"/>
      <c r="BT8" s="282"/>
      <c r="BU8" s="35" t="s">
        <v>45</v>
      </c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385"/>
      <c r="CQ8" s="385"/>
      <c r="CR8" s="385"/>
      <c r="CS8" s="385"/>
      <c r="CT8" s="385"/>
      <c r="CU8" s="385"/>
      <c r="CV8" s="385"/>
      <c r="CW8" s="385"/>
      <c r="CX8" s="385"/>
      <c r="CY8" s="385"/>
      <c r="CZ8" s="28"/>
      <c r="DA8" s="30">
        <f>SUM(BV8:CY8)</f>
        <v>0</v>
      </c>
      <c r="DB8" s="354"/>
      <c r="DC8" s="354"/>
      <c r="DD8" s="354"/>
      <c r="DE8" s="354"/>
      <c r="DF8" s="354"/>
      <c r="DG8" s="354"/>
      <c r="DH8" s="354"/>
      <c r="DI8" s="354"/>
      <c r="DJ8" s="354"/>
      <c r="DK8" s="354"/>
      <c r="DL8" s="354"/>
      <c r="DM8" s="354"/>
      <c r="DN8" s="354"/>
      <c r="DO8" s="354"/>
      <c r="DP8" s="354"/>
      <c r="DQ8" s="354"/>
      <c r="DR8" s="354"/>
      <c r="DS8" s="354"/>
      <c r="DT8" s="354"/>
      <c r="DU8" s="354"/>
      <c r="DV8" s="354"/>
      <c r="DW8" s="354"/>
      <c r="DX8" s="354"/>
      <c r="DY8" s="354"/>
      <c r="DZ8" s="354"/>
      <c r="EA8" s="354"/>
      <c r="EB8" s="354"/>
      <c r="EC8" s="354"/>
      <c r="ED8" s="354"/>
      <c r="EE8" s="354"/>
      <c r="EF8" s="354"/>
    </row>
    <row r="9" spans="1:136" ht="15" customHeight="1" thickBot="1">
      <c r="A9" s="285"/>
      <c r="B9" s="282"/>
      <c r="C9" s="73" t="s">
        <v>389</v>
      </c>
      <c r="D9" s="342">
        <f>IF(D8&gt;D5,D5,D8)-D5</f>
        <v>-65</v>
      </c>
      <c r="E9" s="342">
        <f>D9+(IF(E8&gt;E5,E5,E8)-E5)</f>
        <v>-130</v>
      </c>
      <c r="F9" s="342">
        <f t="shared" ref="F9:O9" si="13">E9+(IF(F8&gt;F5,F5,F8)-F5)</f>
        <v>-195</v>
      </c>
      <c r="G9" s="342">
        <f t="shared" si="13"/>
        <v>-260</v>
      </c>
      <c r="H9" s="342">
        <f t="shared" si="13"/>
        <v>-325</v>
      </c>
      <c r="I9" s="27"/>
      <c r="J9" s="342">
        <f>H9+(IF(J8&gt;J5,J5,J8)-J5)</f>
        <v>-390</v>
      </c>
      <c r="K9" s="342">
        <f t="shared" si="13"/>
        <v>-455</v>
      </c>
      <c r="L9" s="342">
        <f t="shared" si="13"/>
        <v>-520</v>
      </c>
      <c r="M9" s="342">
        <f t="shared" si="13"/>
        <v>-585</v>
      </c>
      <c r="N9" s="342">
        <f t="shared" si="13"/>
        <v>-650</v>
      </c>
      <c r="O9" s="342">
        <f t="shared" si="13"/>
        <v>-715</v>
      </c>
      <c r="P9" s="27"/>
      <c r="Q9" s="342">
        <f>O9+(IF(Q8&gt;Q5,Q5,Q8)-Q5)</f>
        <v>-780</v>
      </c>
      <c r="R9" s="342">
        <f t="shared" ref="R9:T9" si="14">Q9+(IF(R8&gt;R5,R5,R8)-R5)</f>
        <v>-845</v>
      </c>
      <c r="S9" s="342">
        <f t="shared" si="14"/>
        <v>-910</v>
      </c>
      <c r="T9" s="342">
        <f t="shared" si="14"/>
        <v>-975</v>
      </c>
      <c r="U9" s="386"/>
      <c r="V9" s="386"/>
      <c r="W9" s="27"/>
      <c r="X9" s="342">
        <f>T9+(IF(X8&gt;X5,X5,X8)-X5)</f>
        <v>-1040</v>
      </c>
      <c r="Y9" s="342">
        <f t="shared" ref="Y9:AC9" si="15">X9+(IF(Y8&gt;Y5,Y5,Y8)-Y5)</f>
        <v>-1105</v>
      </c>
      <c r="Z9" s="342">
        <f t="shared" si="15"/>
        <v>-1170</v>
      </c>
      <c r="AA9" s="342">
        <f t="shared" si="15"/>
        <v>-1235</v>
      </c>
      <c r="AB9" s="342">
        <f t="shared" si="15"/>
        <v>-1300</v>
      </c>
      <c r="AC9" s="342">
        <f t="shared" si="15"/>
        <v>-1365</v>
      </c>
      <c r="AD9" s="27"/>
      <c r="AE9" s="342">
        <f>AC9+(IF(AE8&gt;AE5,AE5,AE8)-AE5)</f>
        <v>-1430</v>
      </c>
      <c r="AF9" s="342">
        <f t="shared" ref="AF9:AG9" si="16">AE9+(IF(AF8&gt;AF5,AF5,AF8)-AF5)</f>
        <v>-1495</v>
      </c>
      <c r="AG9" s="342">
        <f t="shared" si="16"/>
        <v>-1560</v>
      </c>
      <c r="AH9" s="29"/>
      <c r="AI9" s="31">
        <f>ROUNDUP(AG9,0)</f>
        <v>-1560</v>
      </c>
      <c r="AK9" s="282"/>
      <c r="AL9" s="73" t="s">
        <v>389</v>
      </c>
      <c r="AM9" s="386"/>
      <c r="AN9" s="342">
        <f t="shared" ref="AN9:AO9" si="17">AM9+(IF(AN8&gt;AN5,AN5,AN8)-AN5)</f>
        <v>-62</v>
      </c>
      <c r="AO9" s="342">
        <f t="shared" si="17"/>
        <v>-124</v>
      </c>
      <c r="AP9" s="27"/>
      <c r="AQ9" s="342">
        <f>AO9+(IF(AQ8&gt;AQ5,AQ5,AQ8)-AQ5)</f>
        <v>-186</v>
      </c>
      <c r="AR9" s="342">
        <f t="shared" ref="AR9:AV9" si="18">AQ9+(IF(AR8&gt;AR5,AR5,AR8)-AR5)</f>
        <v>-248</v>
      </c>
      <c r="AS9" s="342">
        <f t="shared" si="18"/>
        <v>-310</v>
      </c>
      <c r="AT9" s="342">
        <f t="shared" si="18"/>
        <v>-372</v>
      </c>
      <c r="AU9" s="342">
        <f t="shared" si="18"/>
        <v>-434</v>
      </c>
      <c r="AV9" s="342">
        <f t="shared" si="18"/>
        <v>-496</v>
      </c>
      <c r="AW9" s="27"/>
      <c r="AX9" s="342">
        <f>AV9+(IF(AX8&gt;AX5,AX5,AX8)-AX5)</f>
        <v>-558</v>
      </c>
      <c r="AY9" s="342">
        <f t="shared" ref="AY9:BC9" si="19">AX9+(IF(AY8&gt;AY5,AY5,AY8)-AY5)</f>
        <v>-620</v>
      </c>
      <c r="AZ9" s="342">
        <f t="shared" si="19"/>
        <v>-682</v>
      </c>
      <c r="BA9" s="342">
        <f t="shared" si="19"/>
        <v>-744</v>
      </c>
      <c r="BB9" s="342">
        <f t="shared" si="19"/>
        <v>-806</v>
      </c>
      <c r="BC9" s="342">
        <f t="shared" si="19"/>
        <v>-868</v>
      </c>
      <c r="BD9" s="27"/>
      <c r="BE9" s="342">
        <f>BC9+(IF(BE8&gt;BE5,BE5,BE8)-BE5)</f>
        <v>-930</v>
      </c>
      <c r="BF9" s="342">
        <f t="shared" ref="BF9:BJ9" si="20">BE9+(IF(BF8&gt;BF5,BF5,BF8)-BF5)</f>
        <v>-992</v>
      </c>
      <c r="BG9" s="342">
        <f t="shared" si="20"/>
        <v>-1054</v>
      </c>
      <c r="BH9" s="342">
        <f t="shared" si="20"/>
        <v>-1116</v>
      </c>
      <c r="BI9" s="342">
        <f t="shared" si="20"/>
        <v>-1178</v>
      </c>
      <c r="BJ9" s="342">
        <f t="shared" si="20"/>
        <v>-1240</v>
      </c>
      <c r="BK9" s="27"/>
      <c r="BL9" s="342">
        <f>BJ9+(IF(BL8&gt;BL5,BL5,BL8)-BL5)</f>
        <v>-1302</v>
      </c>
      <c r="BM9" s="342">
        <f t="shared" ref="BM9:BQ9" si="21">BL9+(IF(BM8&gt;BM5,BM5,BM8)-BM5)</f>
        <v>-1364</v>
      </c>
      <c r="BN9" s="342">
        <f t="shared" si="21"/>
        <v>-1426</v>
      </c>
      <c r="BO9" s="342">
        <f t="shared" si="21"/>
        <v>-1488</v>
      </c>
      <c r="BP9" s="342">
        <f t="shared" si="21"/>
        <v>-1550</v>
      </c>
      <c r="BQ9" s="342">
        <f t="shared" si="21"/>
        <v>-1612</v>
      </c>
      <c r="BR9" s="31">
        <f>ROUNDUP(BP9,0)</f>
        <v>-1550</v>
      </c>
      <c r="BS9" s="353"/>
      <c r="BT9" s="282"/>
      <c r="BU9" s="73" t="s">
        <v>389</v>
      </c>
      <c r="BV9" s="27"/>
      <c r="BW9" s="342">
        <f>BV9+(IF(BW8&gt;BW5,BW5,BW8)-BW5)</f>
        <v>-60</v>
      </c>
      <c r="BX9" s="342">
        <f t="shared" ref="BX9:CB9" si="22">BW9+(IF(BX8&gt;BX5,BX5,BX8)-BX5)</f>
        <v>-120</v>
      </c>
      <c r="BY9" s="342">
        <f t="shared" si="22"/>
        <v>-180</v>
      </c>
      <c r="BZ9" s="342">
        <f t="shared" si="22"/>
        <v>-240</v>
      </c>
      <c r="CA9" s="342">
        <f t="shared" si="22"/>
        <v>-300</v>
      </c>
      <c r="CB9" s="342">
        <f t="shared" si="22"/>
        <v>-360</v>
      </c>
      <c r="CC9" s="27"/>
      <c r="CD9" s="342">
        <f>CB9+(IF(CD8&gt;CD5,CD5,CD8)-CD5)</f>
        <v>-420</v>
      </c>
      <c r="CE9" s="342">
        <f t="shared" ref="CE9:CI9" si="23">CD9+(IF(CE8&gt;CE5,CE5,CE8)-CE5)</f>
        <v>-480</v>
      </c>
      <c r="CF9" s="342">
        <f t="shared" si="23"/>
        <v>-540</v>
      </c>
      <c r="CG9" s="342">
        <f t="shared" si="23"/>
        <v>-600</v>
      </c>
      <c r="CH9" s="342">
        <f t="shared" si="23"/>
        <v>-660</v>
      </c>
      <c r="CI9" s="342">
        <f t="shared" si="23"/>
        <v>-720</v>
      </c>
      <c r="CJ9" s="27"/>
      <c r="CK9" s="342">
        <f>CI9+(IF(CK8&gt;CK5,CK5,CK8)-CK5)</f>
        <v>-780</v>
      </c>
      <c r="CL9" s="342">
        <f t="shared" ref="CL9:CO9" si="24">CK9+(IF(CL8&gt;CL5,CL5,CL8)-CL5)</f>
        <v>-840</v>
      </c>
      <c r="CM9" s="342">
        <f t="shared" si="24"/>
        <v>-900</v>
      </c>
      <c r="CN9" s="342">
        <f t="shared" si="24"/>
        <v>-960</v>
      </c>
      <c r="CO9" s="342">
        <f t="shared" si="24"/>
        <v>-1020</v>
      </c>
      <c r="CP9" s="386"/>
      <c r="CQ9" s="386"/>
      <c r="CR9" s="386"/>
      <c r="CS9" s="386"/>
      <c r="CT9" s="386"/>
      <c r="CU9" s="386"/>
      <c r="CV9" s="386"/>
      <c r="CW9" s="386"/>
      <c r="CX9" s="386"/>
      <c r="CY9" s="386"/>
      <c r="CZ9" s="29"/>
      <c r="DA9" s="390">
        <f>ROUNDUP(CO9,0)</f>
        <v>-1020</v>
      </c>
      <c r="DB9" s="354"/>
      <c r="DC9" s="354"/>
      <c r="DD9" s="354"/>
      <c r="DE9" s="354"/>
      <c r="DF9" s="354"/>
      <c r="DG9" s="354"/>
      <c r="DH9" s="354"/>
      <c r="DI9" s="354"/>
      <c r="DJ9" s="354"/>
      <c r="DK9" s="354"/>
      <c r="DL9" s="354"/>
      <c r="DM9" s="354"/>
      <c r="DN9" s="354"/>
      <c r="DO9" s="354"/>
      <c r="DP9" s="354"/>
      <c r="DQ9" s="354"/>
      <c r="DR9" s="354"/>
      <c r="DS9" s="354"/>
      <c r="DT9" s="354"/>
      <c r="DU9" s="354"/>
      <c r="DV9" s="354"/>
      <c r="DW9" s="354"/>
      <c r="DX9" s="354"/>
      <c r="DY9" s="354"/>
      <c r="DZ9" s="354"/>
      <c r="EA9" s="354"/>
      <c r="EB9" s="354"/>
      <c r="EC9" s="354"/>
      <c r="ED9" s="354"/>
      <c r="EE9" s="354"/>
      <c r="EF9" s="354"/>
    </row>
    <row r="10" spans="1:136" ht="15" customHeight="1" thickBot="1">
      <c r="A10" s="285"/>
      <c r="B10" s="283"/>
      <c r="C10" s="142" t="s">
        <v>94</v>
      </c>
      <c r="D10" s="341">
        <f>IF(D8&gt;172,D8-172,0)-D6</f>
        <v>0</v>
      </c>
      <c r="E10" s="341">
        <f>D10 + (IF(E8&gt;172,E8-172,0)-E6)</f>
        <v>0</v>
      </c>
      <c r="F10" s="341">
        <f t="shared" ref="F10:H10" si="25">E10 + (IF(F8&gt;172,F8-172,0)-F6)</f>
        <v>0</v>
      </c>
      <c r="G10" s="341">
        <f t="shared" si="25"/>
        <v>0</v>
      </c>
      <c r="H10" s="341">
        <f t="shared" si="25"/>
        <v>0</v>
      </c>
      <c r="I10" s="140"/>
      <c r="J10" s="341">
        <f>H10+(IF(J8&gt;172,J8-172,0)-J6)</f>
        <v>0</v>
      </c>
      <c r="K10" s="341">
        <f>J10 + (IF(K8&gt;172,K8-172,0)-K6)</f>
        <v>0</v>
      </c>
      <c r="L10" s="341">
        <f t="shared" ref="L10:O10" si="26">K10 + (IF(L8&gt;172,L8-172,0)-L6)</f>
        <v>0</v>
      </c>
      <c r="M10" s="341">
        <f t="shared" si="26"/>
        <v>0</v>
      </c>
      <c r="N10" s="341">
        <f t="shared" si="26"/>
        <v>0</v>
      </c>
      <c r="O10" s="341">
        <f t="shared" si="26"/>
        <v>0</v>
      </c>
      <c r="P10" s="140"/>
      <c r="Q10" s="341">
        <f>O10+(IF(Q8&gt;172,Q8-172,0)-Q6)</f>
        <v>0</v>
      </c>
      <c r="R10" s="341">
        <f>Q10 + (IF(R8&gt;172,R8-172,0)-R6)</f>
        <v>0</v>
      </c>
      <c r="S10" s="341">
        <f t="shared" ref="S10:V10" si="27">R10 + (IF(S8&gt;172,S8-172,0)-S6)</f>
        <v>0</v>
      </c>
      <c r="T10" s="341">
        <f t="shared" si="27"/>
        <v>0</v>
      </c>
      <c r="U10" s="387"/>
      <c r="V10" s="387"/>
      <c r="W10" s="140"/>
      <c r="X10" s="341">
        <f>T10+(IF(X8&gt;172,X8-172,0)-X6)</f>
        <v>0</v>
      </c>
      <c r="Y10" s="341">
        <f>X10 + (IF(Y8&gt;172,Y8-172,0)-Y6)</f>
        <v>0</v>
      </c>
      <c r="Z10" s="341">
        <f t="shared" ref="Z10:AC10" si="28">Y10 + (IF(Z8&gt;172,Z8-172,0)-Z6)</f>
        <v>0</v>
      </c>
      <c r="AA10" s="341">
        <f t="shared" si="28"/>
        <v>0</v>
      </c>
      <c r="AB10" s="341">
        <f t="shared" si="28"/>
        <v>0</v>
      </c>
      <c r="AC10" s="341">
        <f t="shared" si="28"/>
        <v>0</v>
      </c>
      <c r="AD10" s="140"/>
      <c r="AE10" s="341">
        <f>AC10+(IF(AE8&gt;172,AE8-172,0)-AE6)</f>
        <v>0</v>
      </c>
      <c r="AF10" s="341">
        <f>AE10 + (IF(AF8&gt;172,AF8-172,0)-AF6)</f>
        <v>0</v>
      </c>
      <c r="AG10" s="341">
        <f t="shared" ref="AG10" si="29">AF10 + (IF(AG8&gt;172,AG8-172,0)-AG6)</f>
        <v>0</v>
      </c>
      <c r="AH10" s="141"/>
      <c r="AI10" s="343">
        <f>AG10</f>
        <v>0</v>
      </c>
      <c r="AK10" s="283"/>
      <c r="AL10" s="142" t="s">
        <v>94</v>
      </c>
      <c r="AM10" s="387"/>
      <c r="AN10" s="394">
        <f>AM10 + (IF(AN8&gt;172,AN8-172,0)-AN6)</f>
        <v>0</v>
      </c>
      <c r="AO10" s="395">
        <f t="shared" ref="AO10" si="30">AN10 + (IF(AO8&gt;172,AO8-172,0)-AO6)</f>
        <v>0</v>
      </c>
      <c r="AP10" s="396"/>
      <c r="AQ10" s="395">
        <f>AO10+(IF(AQ8&gt;172,AQ8-172,0)-AQ6)</f>
        <v>0</v>
      </c>
      <c r="AR10" s="395">
        <f>AQ10 + (IF(AR8&gt;172,AR8-172,0)-AR6)</f>
        <v>0</v>
      </c>
      <c r="AS10" s="395">
        <f t="shared" ref="AS10:AV10" si="31">AR10 + (IF(AS8&gt;172,AS8-172,0)-AS6)</f>
        <v>0</v>
      </c>
      <c r="AT10" s="395">
        <f t="shared" si="31"/>
        <v>0</v>
      </c>
      <c r="AU10" s="395">
        <f t="shared" si="31"/>
        <v>0</v>
      </c>
      <c r="AV10" s="395">
        <f t="shared" si="31"/>
        <v>0</v>
      </c>
      <c r="AW10" s="396"/>
      <c r="AX10" s="395">
        <f>AV10+(IF(AX8&gt;172,AX8-172,0)-AX6)</f>
        <v>0</v>
      </c>
      <c r="AY10" s="395">
        <f>AX10 + (IF(AY8&gt;172,AY8-172,0)-AY6)</f>
        <v>0</v>
      </c>
      <c r="AZ10" s="395">
        <f t="shared" ref="AZ10:BC10" si="32">AY10 + (IF(AZ8&gt;172,AZ8-172,0)-AZ6)</f>
        <v>0</v>
      </c>
      <c r="BA10" s="395">
        <f t="shared" si="32"/>
        <v>0</v>
      </c>
      <c r="BB10" s="395">
        <f t="shared" si="32"/>
        <v>0</v>
      </c>
      <c r="BC10" s="395">
        <f t="shared" si="32"/>
        <v>0</v>
      </c>
      <c r="BD10" s="396"/>
      <c r="BE10" s="395">
        <f>BC10+(IF(BE8&gt;172,BE8-172,0)-BE6)</f>
        <v>0</v>
      </c>
      <c r="BF10" s="395">
        <f>BE10 + (IF(BF8&gt;172,BF8-172,0)-BF6)</f>
        <v>0</v>
      </c>
      <c r="BG10" s="395">
        <f t="shared" ref="BG10:BJ10" si="33">BF10 + (IF(BG8&gt;172,BG8-172,0)-BG6)</f>
        <v>0</v>
      </c>
      <c r="BH10" s="395">
        <f t="shared" si="33"/>
        <v>0</v>
      </c>
      <c r="BI10" s="395">
        <f t="shared" si="33"/>
        <v>0</v>
      </c>
      <c r="BJ10" s="395">
        <f t="shared" si="33"/>
        <v>0</v>
      </c>
      <c r="BK10" s="396"/>
      <c r="BL10" s="395">
        <f>BJ10+(IF(BL8&gt;172,BL8-172,0)-BL6)</f>
        <v>0</v>
      </c>
      <c r="BM10" s="395">
        <f>BL10 + (IF(BM8&gt;172,BM8-172,0)-BM6)</f>
        <v>0</v>
      </c>
      <c r="BN10" s="395">
        <f t="shared" ref="BN10:BQ10" si="34">BM10 + (IF(BN8&gt;172,BN8-172,0)-BN6)</f>
        <v>0</v>
      </c>
      <c r="BO10" s="395">
        <f t="shared" si="34"/>
        <v>0</v>
      </c>
      <c r="BP10" s="395">
        <f t="shared" si="34"/>
        <v>0</v>
      </c>
      <c r="BQ10" s="397">
        <f t="shared" si="34"/>
        <v>0</v>
      </c>
      <c r="BR10" s="343">
        <f>BP10</f>
        <v>0</v>
      </c>
      <c r="BS10" s="353"/>
      <c r="BT10" s="283"/>
      <c r="BU10" s="142" t="s">
        <v>94</v>
      </c>
      <c r="BV10" s="140"/>
      <c r="BW10" s="394">
        <f>BV10 + (IF(BW8&gt;172,BW8-172,0)-BW6)</f>
        <v>0</v>
      </c>
      <c r="BX10" s="395">
        <f t="shared" ref="BX10:BZ10" si="35">BW10 + (IF(BX8&gt;172,BX8-172,0)-BX6)</f>
        <v>0</v>
      </c>
      <c r="BY10" s="395">
        <f t="shared" si="35"/>
        <v>0</v>
      </c>
      <c r="BZ10" s="395">
        <f t="shared" si="35"/>
        <v>0</v>
      </c>
      <c r="CA10" s="395">
        <f>BY10+(IF(CA8&gt;172,CA8-172,0)-CA6)</f>
        <v>0</v>
      </c>
      <c r="CB10" s="395">
        <f>BZ10+(IF(CB8&gt;172,CB8-172,0)-CB6)</f>
        <v>0</v>
      </c>
      <c r="CC10" s="140"/>
      <c r="CD10" s="341">
        <f t="shared" ref="CD10:CH10" si="36">CC10 + (IF(CD8&gt;172,CD8-172,0)-CD6)</f>
        <v>0</v>
      </c>
      <c r="CE10" s="341">
        <f t="shared" si="36"/>
        <v>0</v>
      </c>
      <c r="CF10" s="341">
        <f t="shared" si="36"/>
        <v>0</v>
      </c>
      <c r="CG10" s="341">
        <f t="shared" si="36"/>
        <v>0</v>
      </c>
      <c r="CH10" s="341">
        <f t="shared" si="36"/>
        <v>0</v>
      </c>
      <c r="CI10" s="341">
        <f>CG10+(IF(CI8&gt;172,CI8-172,0)-CI6)</f>
        <v>0</v>
      </c>
      <c r="CJ10" s="140"/>
      <c r="CK10" s="341">
        <f t="shared" ref="CK10:CO10" si="37">CJ10 + (IF(CK8&gt;172,CK8-172,0)-CK6)</f>
        <v>0</v>
      </c>
      <c r="CL10" s="341">
        <f t="shared" si="37"/>
        <v>0</v>
      </c>
      <c r="CM10" s="341">
        <f t="shared" si="37"/>
        <v>0</v>
      </c>
      <c r="CN10" s="341">
        <f t="shared" si="37"/>
        <v>0</v>
      </c>
      <c r="CO10" s="341">
        <f t="shared" si="37"/>
        <v>0</v>
      </c>
      <c r="CP10" s="387"/>
      <c r="CQ10" s="387"/>
      <c r="CR10" s="387"/>
      <c r="CS10" s="387"/>
      <c r="CT10" s="387"/>
      <c r="CU10" s="387"/>
      <c r="CV10" s="387"/>
      <c r="CW10" s="387"/>
      <c r="CX10" s="387"/>
      <c r="CY10" s="387"/>
      <c r="CZ10" s="141"/>
      <c r="DA10" s="343">
        <f>CO10</f>
        <v>0</v>
      </c>
      <c r="DB10" s="354"/>
      <c r="DC10" s="354"/>
      <c r="DD10" s="354"/>
      <c r="DE10" s="354"/>
      <c r="DF10" s="354"/>
      <c r="DG10" s="354"/>
      <c r="DH10" s="354"/>
      <c r="DI10" s="354"/>
      <c r="DJ10" s="354"/>
      <c r="DK10" s="354"/>
      <c r="DL10" s="354"/>
      <c r="DM10" s="354"/>
      <c r="DN10" s="354"/>
      <c r="DO10" s="354"/>
      <c r="DP10" s="354"/>
      <c r="DQ10" s="354"/>
      <c r="DR10" s="354"/>
      <c r="DS10" s="354"/>
      <c r="DT10" s="354"/>
      <c r="DU10" s="354"/>
      <c r="DV10" s="354"/>
      <c r="DW10" s="354"/>
      <c r="DX10" s="354"/>
      <c r="DY10" s="354"/>
      <c r="DZ10" s="354"/>
      <c r="EA10" s="354"/>
      <c r="EB10" s="354"/>
      <c r="EC10" s="354"/>
      <c r="ED10" s="354"/>
      <c r="EE10" s="354"/>
      <c r="EF10" s="354"/>
    </row>
    <row r="11" spans="1:136" ht="15" customHeight="1">
      <c r="A11" s="285"/>
      <c r="B11" s="281" t="s">
        <v>51</v>
      </c>
      <c r="C11" s="34" t="s">
        <v>88</v>
      </c>
      <c r="D11" s="50">
        <f>ROUNDUP((PLANEJAMENTO!$AY$7/PLANEJAMENTO!$BG$3)*PLANEJAMENTO!$BJ$4,0)</f>
        <v>48</v>
      </c>
      <c r="E11" s="50">
        <f>ROUNDUP((PLANEJAMENTO!$AY$7/PLANEJAMENTO!$BG$3)*PLANEJAMENTO!$BJ$4,0)</f>
        <v>48</v>
      </c>
      <c r="F11" s="50">
        <f>ROUNDUP((PLANEJAMENTO!$AY$7/PLANEJAMENTO!$BG$3)*PLANEJAMENTO!$BJ$4,0)</f>
        <v>48</v>
      </c>
      <c r="G11" s="50">
        <f>ROUNDUP((PLANEJAMENTO!$AY$7/PLANEJAMENTO!$BG$3)*PLANEJAMENTO!$BJ$4,0)</f>
        <v>48</v>
      </c>
      <c r="H11" s="50">
        <f>ROUNDUP((PLANEJAMENTO!$AY$7/PLANEJAMENTO!$BG$3)*PLANEJAMENTO!$BJ$4,0)</f>
        <v>48</v>
      </c>
      <c r="I11" s="38"/>
      <c r="J11" s="50">
        <f>ROUNDUP((PLANEJAMENTO!$AY$7/PLANEJAMENTO!$BG$3)*PLANEJAMENTO!$BJ$4,0)</f>
        <v>48</v>
      </c>
      <c r="K11" s="50">
        <f>ROUNDUP((PLANEJAMENTO!$AY$7/PLANEJAMENTO!$BG$3)*PLANEJAMENTO!$BJ$4,0)</f>
        <v>48</v>
      </c>
      <c r="L11" s="50">
        <f>ROUNDUP((PLANEJAMENTO!$AY$7/PLANEJAMENTO!$BG$3)*PLANEJAMENTO!$BJ$4,0)</f>
        <v>48</v>
      </c>
      <c r="M11" s="50">
        <f>ROUNDUP((PLANEJAMENTO!$AY$7/PLANEJAMENTO!$BG$3)*PLANEJAMENTO!$BJ$4,0)</f>
        <v>48</v>
      </c>
      <c r="N11" s="50">
        <f>ROUNDUP((PLANEJAMENTO!$AY$7/PLANEJAMENTO!$BG$3)*PLANEJAMENTO!$BJ$4,0)</f>
        <v>48</v>
      </c>
      <c r="O11" s="50">
        <f>ROUNDUP((PLANEJAMENTO!$AY$7/PLANEJAMENTO!$BG$3)*PLANEJAMENTO!$BJ$4,0)</f>
        <v>48</v>
      </c>
      <c r="P11" s="38"/>
      <c r="Q11" s="50">
        <f>ROUNDUP((PLANEJAMENTO!$AY$7/PLANEJAMENTO!$BG$3)*PLANEJAMENTO!$BJ$4,0)</f>
        <v>48</v>
      </c>
      <c r="R11" s="50">
        <f>ROUNDUP((PLANEJAMENTO!$AY$7/PLANEJAMENTO!$BG$3)*PLANEJAMENTO!$BJ$4,0)</f>
        <v>48</v>
      </c>
      <c r="S11" s="50">
        <f>ROUNDUP((PLANEJAMENTO!$AY$7/PLANEJAMENTO!$BG$3)*PLANEJAMENTO!$BJ$4,0)</f>
        <v>48</v>
      </c>
      <c r="T11" s="50">
        <f>ROUNDUP((PLANEJAMENTO!$AY$7/PLANEJAMENTO!$BG$3)*PLANEJAMENTO!$BJ$4,0)</f>
        <v>48</v>
      </c>
      <c r="U11" s="372"/>
      <c r="V11" s="372"/>
      <c r="W11" s="38"/>
      <c r="X11" s="50">
        <f>ROUNDUP((PLANEJAMENTO!$AY$7/PLANEJAMENTO!$BG$3)*PLANEJAMENTO!$BJ$4,0)</f>
        <v>48</v>
      </c>
      <c r="Y11" s="50">
        <f>ROUNDUP((PLANEJAMENTO!$AY$7/PLANEJAMENTO!$BG$3)*PLANEJAMENTO!$BJ$4,0)</f>
        <v>48</v>
      </c>
      <c r="Z11" s="50">
        <f>ROUNDUP((PLANEJAMENTO!$AY$7/PLANEJAMENTO!$BG$3)*PLANEJAMENTO!$BJ$4,0)</f>
        <v>48</v>
      </c>
      <c r="AA11" s="50">
        <f>ROUNDUP((PLANEJAMENTO!$AY$7/PLANEJAMENTO!$BG$3)*PLANEJAMENTO!$BJ$4,0)</f>
        <v>48</v>
      </c>
      <c r="AB11" s="50">
        <f>ROUNDUP((PLANEJAMENTO!$AY$7/PLANEJAMENTO!$BG$3)*PLANEJAMENTO!$BJ$4,0)</f>
        <v>48</v>
      </c>
      <c r="AC11" s="50">
        <f>ROUNDUP((PLANEJAMENTO!$AY$7/PLANEJAMENTO!$BG$3)*PLANEJAMENTO!$BJ$4,0)</f>
        <v>48</v>
      </c>
      <c r="AD11" s="38"/>
      <c r="AE11" s="50">
        <f>ROUNDUP((PLANEJAMENTO!$AY$7/PLANEJAMENTO!$BG$3)*PLANEJAMENTO!$BJ$4,0)</f>
        <v>48</v>
      </c>
      <c r="AF11" s="50">
        <f>ROUNDUP((PLANEJAMENTO!$AY$7/PLANEJAMENTO!$BG$3)*PLANEJAMENTO!$BJ$4,0)</f>
        <v>48</v>
      </c>
      <c r="AG11" s="50">
        <f>ROUNDUP((PLANEJAMENTO!$AY$7/PLANEJAMENTO!$BG$3)*PLANEJAMENTO!$BJ$4,0)</f>
        <v>48</v>
      </c>
      <c r="AH11" s="39"/>
      <c r="AI11" s="340">
        <f>ROUNDUP(SUM(D11:AG11),0)</f>
        <v>1152</v>
      </c>
      <c r="AK11" s="281" t="s">
        <v>51</v>
      </c>
      <c r="AL11" s="34" t="s">
        <v>88</v>
      </c>
      <c r="AM11" s="372"/>
      <c r="AN11" s="88">
        <f>ROUNDUP((PLANEJAMENTO!$BA$7/PLANEJAMENTO!$BG$4)*PLANEJAMENTO!$BJ$4,0)</f>
        <v>46</v>
      </c>
      <c r="AO11" s="88">
        <f>ROUNDUP((PLANEJAMENTO!$BA$7/PLANEJAMENTO!$BG$4)*PLANEJAMENTO!$BJ$4,0)</f>
        <v>46</v>
      </c>
      <c r="AP11" s="43"/>
      <c r="AQ11" s="88">
        <f>ROUNDUP((PLANEJAMENTO!$BA$7/PLANEJAMENTO!$BG$4)*PLANEJAMENTO!$BJ$4,0)</f>
        <v>46</v>
      </c>
      <c r="AR11" s="88">
        <f>ROUNDUP((PLANEJAMENTO!$BA$7/PLANEJAMENTO!$BG$4)*PLANEJAMENTO!$BJ$4,0)</f>
        <v>46</v>
      </c>
      <c r="AS11" s="88">
        <f>ROUNDUP((PLANEJAMENTO!$BA$7/PLANEJAMENTO!$BG$4)*PLANEJAMENTO!$BJ$4,0)</f>
        <v>46</v>
      </c>
      <c r="AT11" s="88">
        <f>ROUNDUP((PLANEJAMENTO!$BA$7/PLANEJAMENTO!$BG$4)*PLANEJAMENTO!$BJ$4,0)</f>
        <v>46</v>
      </c>
      <c r="AU11" s="88">
        <f>ROUNDUP((PLANEJAMENTO!$BA$7/PLANEJAMENTO!$BG$4)*PLANEJAMENTO!$BJ$4,0)</f>
        <v>46</v>
      </c>
      <c r="AV11" s="88">
        <f>ROUNDUP((PLANEJAMENTO!$BA$7/PLANEJAMENTO!$BG$4)*PLANEJAMENTO!$BJ$4,0)</f>
        <v>46</v>
      </c>
      <c r="AW11" s="43"/>
      <c r="AX11" s="88">
        <f>ROUNDUP((PLANEJAMENTO!$BA$7/PLANEJAMENTO!$BG$4)*PLANEJAMENTO!$BJ$4,0)</f>
        <v>46</v>
      </c>
      <c r="AY11" s="88">
        <f>ROUNDUP((PLANEJAMENTO!$BA$7/PLANEJAMENTO!$BG$4)*PLANEJAMENTO!$BJ$4,0)</f>
        <v>46</v>
      </c>
      <c r="AZ11" s="88">
        <f>ROUNDUP((PLANEJAMENTO!$BA$7/PLANEJAMENTO!$BG$4)*PLANEJAMENTO!$BJ$4,0)</f>
        <v>46</v>
      </c>
      <c r="BA11" s="88">
        <f>ROUNDUP((PLANEJAMENTO!$BA$7/PLANEJAMENTO!$BG$4)*PLANEJAMENTO!$BJ$4,0)</f>
        <v>46</v>
      </c>
      <c r="BB11" s="88">
        <f>ROUNDUP((PLANEJAMENTO!$BA$7/PLANEJAMENTO!$BG$4)*PLANEJAMENTO!$BJ$4,0)</f>
        <v>46</v>
      </c>
      <c r="BC11" s="88">
        <f>ROUNDUP((PLANEJAMENTO!$BA$7/PLANEJAMENTO!$BG$4)*PLANEJAMENTO!$BJ$4,0)</f>
        <v>46</v>
      </c>
      <c r="BD11" s="43"/>
      <c r="BE11" s="88">
        <f>ROUNDUP((PLANEJAMENTO!$BA$7/PLANEJAMENTO!$BG$4)*PLANEJAMENTO!$BJ$4,0)</f>
        <v>46</v>
      </c>
      <c r="BF11" s="88">
        <f>ROUNDUP((PLANEJAMENTO!$BA$7/PLANEJAMENTO!$BG$4)*PLANEJAMENTO!$BJ$4,0)</f>
        <v>46</v>
      </c>
      <c r="BG11" s="88">
        <f>ROUNDUP((PLANEJAMENTO!$BA$7/PLANEJAMENTO!$BG$4)*PLANEJAMENTO!$BJ$4,0)</f>
        <v>46</v>
      </c>
      <c r="BH11" s="88">
        <f>ROUNDUP((PLANEJAMENTO!$BA$7/PLANEJAMENTO!$BG$4)*PLANEJAMENTO!$BJ$4,0)</f>
        <v>46</v>
      </c>
      <c r="BI11" s="88">
        <f>ROUNDUP((PLANEJAMENTO!$BA$7/PLANEJAMENTO!$BG$4)*PLANEJAMENTO!$BJ$4,0)</f>
        <v>46</v>
      </c>
      <c r="BJ11" s="88">
        <f>ROUNDUP((PLANEJAMENTO!$BA$7/PLANEJAMENTO!$BG$4)*PLANEJAMENTO!$BJ$4,0)</f>
        <v>46</v>
      </c>
      <c r="BK11" s="43"/>
      <c r="BL11" s="88">
        <f>ROUNDUP((PLANEJAMENTO!$BA$7/PLANEJAMENTO!$BG$4)*PLANEJAMENTO!$BJ$4,0)</f>
        <v>46</v>
      </c>
      <c r="BM11" s="88">
        <f>ROUNDUP((PLANEJAMENTO!$BA$7/PLANEJAMENTO!$BG$4)*PLANEJAMENTO!$BJ$4,0)</f>
        <v>46</v>
      </c>
      <c r="BN11" s="88">
        <f>ROUNDUP((PLANEJAMENTO!$BA$7/PLANEJAMENTO!$BG$4)*PLANEJAMENTO!$BJ$4,0)</f>
        <v>46</v>
      </c>
      <c r="BO11" s="88">
        <f>ROUNDUP((PLANEJAMENTO!$BA$7/PLANEJAMENTO!$BG$4)*PLANEJAMENTO!$BJ$4,0)</f>
        <v>46</v>
      </c>
      <c r="BP11" s="88">
        <f>ROUNDUP((PLANEJAMENTO!$BA$7/PLANEJAMENTO!$BG$4)*PLANEJAMENTO!$BJ$4,0)</f>
        <v>46</v>
      </c>
      <c r="BQ11" s="88">
        <f>ROUNDUP((PLANEJAMENTO!$BA$7/PLANEJAMENTO!$BG$4)*PLANEJAMENTO!$BJ$4,0)</f>
        <v>46</v>
      </c>
      <c r="BR11" s="340">
        <f>ROUNDUP(SUM(AM11:BP11),0)</f>
        <v>1150</v>
      </c>
      <c r="BS11" s="353"/>
      <c r="BT11" s="281" t="s">
        <v>51</v>
      </c>
      <c r="BU11" s="34" t="s">
        <v>88</v>
      </c>
      <c r="BV11" s="38"/>
      <c r="BW11" s="88">
        <f>ROUNDUP((PLANEJAMENTO!$BC$7/PLANEJAMENTO!$BG$5)*PLANEJAMENTO!$BJ$4,0)</f>
        <v>44</v>
      </c>
      <c r="BX11" s="88">
        <f>ROUNDUP((PLANEJAMENTO!$BC$7/PLANEJAMENTO!$BG$5)*PLANEJAMENTO!$BJ$4,0)</f>
        <v>44</v>
      </c>
      <c r="BY11" s="88">
        <f>ROUNDUP((PLANEJAMENTO!$BC$7/PLANEJAMENTO!$BG$5)*PLANEJAMENTO!$BJ$4,0)</f>
        <v>44</v>
      </c>
      <c r="BZ11" s="88">
        <f>ROUNDUP((PLANEJAMENTO!$BC$7/PLANEJAMENTO!$BG$5)*PLANEJAMENTO!$BJ$4,0)</f>
        <v>44</v>
      </c>
      <c r="CA11" s="88">
        <f>ROUNDUP((PLANEJAMENTO!$BC$7/PLANEJAMENTO!$BG$5)*PLANEJAMENTO!$BJ$4,0)</f>
        <v>44</v>
      </c>
      <c r="CB11" s="88">
        <f>ROUNDUP((PLANEJAMENTO!$BC$7/PLANEJAMENTO!$BG$5)*PLANEJAMENTO!$BJ$4,0)</f>
        <v>44</v>
      </c>
      <c r="CC11" s="38"/>
      <c r="CD11" s="88">
        <f>ROUNDUP((PLANEJAMENTO!$BC$7/PLANEJAMENTO!$BG$5)*PLANEJAMENTO!$BJ$4,0)</f>
        <v>44</v>
      </c>
      <c r="CE11" s="88">
        <f>ROUNDUP((PLANEJAMENTO!$BC$7/PLANEJAMENTO!$BG$5)*PLANEJAMENTO!$BJ$4,0)</f>
        <v>44</v>
      </c>
      <c r="CF11" s="88">
        <f>ROUNDUP((PLANEJAMENTO!$BC$7/PLANEJAMENTO!$BG$5)*PLANEJAMENTO!$BJ$4,0)</f>
        <v>44</v>
      </c>
      <c r="CG11" s="88">
        <f>ROUNDUP((PLANEJAMENTO!$BC$7/PLANEJAMENTO!$BG$5)*PLANEJAMENTO!$BJ$4,0)</f>
        <v>44</v>
      </c>
      <c r="CH11" s="88">
        <f>ROUNDUP((PLANEJAMENTO!$BC$7/PLANEJAMENTO!$BG$5)*PLANEJAMENTO!$BJ$4,0)</f>
        <v>44</v>
      </c>
      <c r="CI11" s="88">
        <f>ROUNDUP((PLANEJAMENTO!$BC$7/PLANEJAMENTO!$BG$5)*PLANEJAMENTO!$BJ$4,0)</f>
        <v>44</v>
      </c>
      <c r="CJ11" s="38"/>
      <c r="CK11" s="88">
        <f>ROUNDUP((PLANEJAMENTO!$BC$7/PLANEJAMENTO!$BG$5)*PLANEJAMENTO!$BJ$4,0)</f>
        <v>44</v>
      </c>
      <c r="CL11" s="88">
        <f>ROUNDUP((PLANEJAMENTO!$BC$7/PLANEJAMENTO!$BG$5)*PLANEJAMENTO!$BJ$4,0)</f>
        <v>44</v>
      </c>
      <c r="CM11" s="88">
        <f>ROUNDUP((PLANEJAMENTO!$BC$7/PLANEJAMENTO!$BG$5)*PLANEJAMENTO!$BJ$4,0)</f>
        <v>44</v>
      </c>
      <c r="CN11" s="88">
        <f>ROUNDUP((PLANEJAMENTO!$BC$7/PLANEJAMENTO!$BG$5)*PLANEJAMENTO!$BJ$4,0)</f>
        <v>44</v>
      </c>
      <c r="CO11" s="88">
        <f>ROUNDUP((PLANEJAMENTO!$BC$7/PLANEJAMENTO!$BG$5)*PLANEJAMENTO!$BJ$4,0)</f>
        <v>44</v>
      </c>
      <c r="CP11" s="372"/>
      <c r="CQ11" s="372"/>
      <c r="CR11" s="372"/>
      <c r="CS11" s="372"/>
      <c r="CT11" s="372"/>
      <c r="CU11" s="372"/>
      <c r="CV11" s="372"/>
      <c r="CW11" s="372"/>
      <c r="CX11" s="372"/>
      <c r="CY11" s="372"/>
      <c r="CZ11" s="39"/>
      <c r="DA11" s="340">
        <f>ROUNDUP(SUM(BV11:CY11),0)</f>
        <v>748</v>
      </c>
      <c r="DB11" s="354"/>
      <c r="DC11" s="354"/>
      <c r="DD11" s="354"/>
      <c r="DE11" s="354"/>
      <c r="DF11" s="354"/>
      <c r="DG11" s="354"/>
      <c r="DH11" s="354"/>
      <c r="DI11" s="354"/>
      <c r="DJ11" s="354"/>
      <c r="DK11" s="354"/>
      <c r="DL11" s="354"/>
      <c r="DM11" s="354"/>
      <c r="DN11" s="354"/>
      <c r="DO11" s="354"/>
      <c r="DP11" s="354"/>
      <c r="DQ11" s="354"/>
      <c r="DR11" s="354"/>
      <c r="DS11" s="354"/>
      <c r="DT11" s="354"/>
      <c r="DU11" s="354"/>
      <c r="DV11" s="354"/>
      <c r="DW11" s="354"/>
      <c r="DX11" s="354"/>
      <c r="DY11" s="354"/>
      <c r="DZ11" s="354"/>
      <c r="EA11" s="354"/>
      <c r="EB11" s="354"/>
      <c r="EC11" s="354"/>
      <c r="ED11" s="354"/>
      <c r="EE11" s="354"/>
      <c r="EF11" s="354"/>
    </row>
    <row r="12" spans="1:136" ht="15" customHeight="1">
      <c r="A12" s="285"/>
      <c r="B12" s="282"/>
      <c r="C12" s="73" t="s">
        <v>89</v>
      </c>
      <c r="D12" s="88">
        <f>ROUNDUP((PLANEJAMENTO!$AZ$7/PLANEJAMENTO!$BG$3)*PLANEJAMENTO!$BJ$4,0)</f>
        <v>0</v>
      </c>
      <c r="E12" s="88">
        <f>ROUNDUP((PLANEJAMENTO!$AZ$7/PLANEJAMENTO!$BG$3)*PLANEJAMENTO!$BJ$4,0)</f>
        <v>0</v>
      </c>
      <c r="F12" s="88">
        <f>ROUNDUP((PLANEJAMENTO!$AZ$7/PLANEJAMENTO!$BG$3)*PLANEJAMENTO!$BJ$4,0)</f>
        <v>0</v>
      </c>
      <c r="G12" s="88">
        <f>ROUNDUP((PLANEJAMENTO!$AZ$7/PLANEJAMENTO!$BG$3)*PLANEJAMENTO!$BJ$4,0)</f>
        <v>0</v>
      </c>
      <c r="H12" s="88">
        <f>ROUNDUP((PLANEJAMENTO!$AZ$7/PLANEJAMENTO!$BG$3)*PLANEJAMENTO!$BJ$4,0)</f>
        <v>0</v>
      </c>
      <c r="I12" s="43"/>
      <c r="J12" s="88">
        <f>ROUNDUP((PLANEJAMENTO!$AZ$7/PLANEJAMENTO!$BG$3)*PLANEJAMENTO!$BJ$4,0)</f>
        <v>0</v>
      </c>
      <c r="K12" s="88">
        <f>ROUNDUP((PLANEJAMENTO!$AZ$7/PLANEJAMENTO!$BG$3)*PLANEJAMENTO!$BJ$4,0)</f>
        <v>0</v>
      </c>
      <c r="L12" s="88">
        <f>ROUNDUP((PLANEJAMENTO!$AZ$7/PLANEJAMENTO!$BG$3)*PLANEJAMENTO!$BJ$4,0)</f>
        <v>0</v>
      </c>
      <c r="M12" s="88">
        <f>ROUNDUP((PLANEJAMENTO!$AZ$7/PLANEJAMENTO!$BG$3)*PLANEJAMENTO!$BJ$4,0)</f>
        <v>0</v>
      </c>
      <c r="N12" s="88">
        <f>ROUNDUP((PLANEJAMENTO!$AZ$7/PLANEJAMENTO!$BG$3)*PLANEJAMENTO!$BJ$4,0)</f>
        <v>0</v>
      </c>
      <c r="O12" s="88">
        <f>ROUNDUP((PLANEJAMENTO!$AZ$6/PLANEJAMENTO!$BG$3)*PLANEJAMENTO!$BJ$4,0)</f>
        <v>0</v>
      </c>
      <c r="P12" s="43"/>
      <c r="Q12" s="88">
        <f>ROUNDUP((PLANEJAMENTO!$AZ$7/PLANEJAMENTO!$BG$3)*PLANEJAMENTO!$BJ$4,0)</f>
        <v>0</v>
      </c>
      <c r="R12" s="88">
        <f>ROUNDUP((PLANEJAMENTO!$AZ$7/PLANEJAMENTO!$BG$3)*PLANEJAMENTO!$BJ$4,0)</f>
        <v>0</v>
      </c>
      <c r="S12" s="88">
        <f>ROUNDUP((PLANEJAMENTO!$AZ$7/PLANEJAMENTO!$BG$3)*PLANEJAMENTO!$BJ$4,0)</f>
        <v>0</v>
      </c>
      <c r="T12" s="88">
        <f>ROUNDUP((PLANEJAMENTO!$AZ$6/PLANEJAMENTO!$BG$3)*PLANEJAMENTO!$BJ$4,0)</f>
        <v>0</v>
      </c>
      <c r="U12" s="45"/>
      <c r="V12" s="45"/>
      <c r="W12" s="43"/>
      <c r="X12" s="88">
        <f>ROUNDUP((PLANEJAMENTO!$AZ$7/PLANEJAMENTO!$BG$3)*PLANEJAMENTO!$BJ$4,0)</f>
        <v>0</v>
      </c>
      <c r="Y12" s="88">
        <f>ROUNDUP((PLANEJAMENTO!$AZ$7/PLANEJAMENTO!$BG$3)*PLANEJAMENTO!$BJ$4,0)</f>
        <v>0</v>
      </c>
      <c r="Z12" s="88">
        <f>ROUNDUP((PLANEJAMENTO!$AZ$7/PLANEJAMENTO!$BG$3)*PLANEJAMENTO!$BJ$4,0)</f>
        <v>0</v>
      </c>
      <c r="AA12" s="88">
        <f>ROUNDUP((PLANEJAMENTO!$AZ$7/PLANEJAMENTO!$BG$3)*PLANEJAMENTO!$BJ$4,0)</f>
        <v>0</v>
      </c>
      <c r="AB12" s="88">
        <f>ROUNDUP((PLANEJAMENTO!$AZ$7/PLANEJAMENTO!$BG$3)*PLANEJAMENTO!$BJ$4,0)</f>
        <v>0</v>
      </c>
      <c r="AC12" s="88">
        <f>ROUNDUP((PLANEJAMENTO!$AZ$7/PLANEJAMENTO!$BG$3)*PLANEJAMENTO!$BJ$4,0)</f>
        <v>0</v>
      </c>
      <c r="AD12" s="43"/>
      <c r="AE12" s="88">
        <f>ROUNDUP((PLANEJAMENTO!$AZ$6/PLANEJAMENTO!$BG$3)*PLANEJAMENTO!$BJ$4,0)</f>
        <v>0</v>
      </c>
      <c r="AF12" s="88">
        <f>ROUNDUP((PLANEJAMENTO!$AZ$7/PLANEJAMENTO!$BG$3)*PLANEJAMENTO!$BJ$4,0)</f>
        <v>0</v>
      </c>
      <c r="AG12" s="88">
        <f>ROUNDUP((PLANEJAMENTO!$AZ$7/PLANEJAMENTO!$BG$3)*PLANEJAMENTO!$BJ$4,0)</f>
        <v>0</v>
      </c>
      <c r="AH12" s="46"/>
      <c r="AI12" s="344">
        <f>SUM(D12:AG12)</f>
        <v>0</v>
      </c>
      <c r="AK12" s="282"/>
      <c r="AL12" s="73" t="s">
        <v>89</v>
      </c>
      <c r="AM12" s="45"/>
      <c r="AN12" s="88">
        <f>ROUNDUP((PLANEJAMENTO!$BB$7/PLANEJAMENTO!$BG$4)*PLANEJAMENTO!$BJ$4,0)</f>
        <v>0</v>
      </c>
      <c r="AO12" s="88">
        <f>ROUNDUP((PLANEJAMENTO!$BB$7/PLANEJAMENTO!$BG$4)*PLANEJAMENTO!$BJ$4,0)</f>
        <v>0</v>
      </c>
      <c r="AP12" s="43"/>
      <c r="AQ12" s="88">
        <f>ROUNDUP((PLANEJAMENTO!$BB$7/PLANEJAMENTO!$BG$4)*PLANEJAMENTO!$BJ$4,0)</f>
        <v>0</v>
      </c>
      <c r="AR12" s="88">
        <f>ROUNDUP((PLANEJAMENTO!$BB$7/PLANEJAMENTO!$BG$4)*PLANEJAMENTO!$BJ$4,0)</f>
        <v>0</v>
      </c>
      <c r="AS12" s="88">
        <f>ROUNDUP((PLANEJAMENTO!$BB$7/PLANEJAMENTO!$BG$4)*PLANEJAMENTO!$BJ$4,0)</f>
        <v>0</v>
      </c>
      <c r="AT12" s="88">
        <f>ROUNDUP((PLANEJAMENTO!$BB$7/PLANEJAMENTO!$BG$4)*PLANEJAMENTO!$BJ$4,0)</f>
        <v>0</v>
      </c>
      <c r="AU12" s="88">
        <f>ROUNDUP((PLANEJAMENTO!$BB$7/PLANEJAMENTO!$BG$4)*PLANEJAMENTO!$BJ$4,0)</f>
        <v>0</v>
      </c>
      <c r="AV12" s="88">
        <f>ROUNDUP((PLANEJAMENTO!$BB$7/PLANEJAMENTO!$BG$4)*PLANEJAMENTO!$BJ$4,0)</f>
        <v>0</v>
      </c>
      <c r="AW12" s="43"/>
      <c r="AX12" s="88">
        <f>ROUNDUP((PLANEJAMENTO!$BB$7/PLANEJAMENTO!$BG$4)*PLANEJAMENTO!$BJ$4,0)</f>
        <v>0</v>
      </c>
      <c r="AY12" s="88">
        <f>ROUNDUP((PLANEJAMENTO!$BB$7/PLANEJAMENTO!$BG$4)*PLANEJAMENTO!$BJ$4,0)</f>
        <v>0</v>
      </c>
      <c r="AZ12" s="88">
        <f>ROUNDUP((PLANEJAMENTO!$BB$7/PLANEJAMENTO!$BG$4)*PLANEJAMENTO!$BJ$4,0)</f>
        <v>0</v>
      </c>
      <c r="BA12" s="88">
        <f>ROUNDUP((PLANEJAMENTO!$BB$7/PLANEJAMENTO!$BG$4)*PLANEJAMENTO!$BJ$4,0)</f>
        <v>0</v>
      </c>
      <c r="BB12" s="88">
        <f>ROUNDUP((PLANEJAMENTO!$BB$7/PLANEJAMENTO!$BG$4)*PLANEJAMENTO!$BJ$4,0)</f>
        <v>0</v>
      </c>
      <c r="BC12" s="88">
        <f>ROUNDUP((PLANEJAMENTO!$BB$7/PLANEJAMENTO!$BG$4)*PLANEJAMENTO!$BJ$4,0)</f>
        <v>0</v>
      </c>
      <c r="BD12" s="43"/>
      <c r="BE12" s="88">
        <f>ROUNDUP((PLANEJAMENTO!$BB$7/PLANEJAMENTO!$BG$4)*PLANEJAMENTO!$BJ$4,0)</f>
        <v>0</v>
      </c>
      <c r="BF12" s="88">
        <f>ROUNDUP((PLANEJAMENTO!$BB$7/PLANEJAMENTO!$BG$4)*PLANEJAMENTO!$BJ$4,0)</f>
        <v>0</v>
      </c>
      <c r="BG12" s="88">
        <f>ROUNDUP((PLANEJAMENTO!$BB$7/PLANEJAMENTO!$BG$4)*PLANEJAMENTO!$BJ$4,0)</f>
        <v>0</v>
      </c>
      <c r="BH12" s="88">
        <f>ROUNDUP((PLANEJAMENTO!$BB$7/PLANEJAMENTO!$BG$4)*PLANEJAMENTO!$BJ$4,0)</f>
        <v>0</v>
      </c>
      <c r="BI12" s="88">
        <f>ROUNDUP((PLANEJAMENTO!$BB$7/PLANEJAMENTO!$BG$4)*PLANEJAMENTO!$BJ$4,0)</f>
        <v>0</v>
      </c>
      <c r="BJ12" s="88">
        <f>ROUNDUP((PLANEJAMENTO!$BB$7/PLANEJAMENTO!$BG$4)*PLANEJAMENTO!$BJ$4,0)</f>
        <v>0</v>
      </c>
      <c r="BK12" s="43"/>
      <c r="BL12" s="88">
        <f>ROUNDUP((PLANEJAMENTO!$BB$7/PLANEJAMENTO!$BG$4)*PLANEJAMENTO!$BJ$4,0)</f>
        <v>0</v>
      </c>
      <c r="BM12" s="88">
        <f>ROUNDUP((PLANEJAMENTO!$BB$7/PLANEJAMENTO!$BG$4)*PLANEJAMENTO!$BJ$4,0)</f>
        <v>0</v>
      </c>
      <c r="BN12" s="88">
        <f>ROUNDUP((PLANEJAMENTO!$BB$7/PLANEJAMENTO!$BG$4)*PLANEJAMENTO!$BJ$4,0)</f>
        <v>0</v>
      </c>
      <c r="BO12" s="88">
        <f>ROUNDUP((PLANEJAMENTO!$BB$7/PLANEJAMENTO!$BG$4)*PLANEJAMENTO!$BJ$4,0)</f>
        <v>0</v>
      </c>
      <c r="BP12" s="88">
        <f>ROUNDUP((PLANEJAMENTO!$BB$7/PLANEJAMENTO!$BG$4)*PLANEJAMENTO!$BJ$4,0)</f>
        <v>0</v>
      </c>
      <c r="BQ12" s="88">
        <f>ROUNDUP((PLANEJAMENTO!$BB$7/PLANEJAMENTO!$BG$4)*PLANEJAMENTO!$BJ$4,0)</f>
        <v>0</v>
      </c>
      <c r="BR12" s="344">
        <f>SUM(AM12:BP12)</f>
        <v>0</v>
      </c>
      <c r="BS12" s="353"/>
      <c r="BT12" s="282"/>
      <c r="BU12" s="73" t="s">
        <v>89</v>
      </c>
      <c r="BV12" s="43"/>
      <c r="BW12" s="88">
        <f>ROUNDUP((PLANEJAMENTO!$BD$7/PLANEJAMENTO!$BG$3)*PLANEJAMENTO!$BJ$4,0)</f>
        <v>0</v>
      </c>
      <c r="BX12" s="88">
        <f>ROUNDUP((PLANEJAMENTO!$BD$7/PLANEJAMENTO!$BG$3)*PLANEJAMENTO!$BJ$4,0)</f>
        <v>0</v>
      </c>
      <c r="BY12" s="88">
        <f>ROUNDUP((PLANEJAMENTO!$BD$7/PLANEJAMENTO!$BG$3)*PLANEJAMENTO!$BJ$4,0)</f>
        <v>0</v>
      </c>
      <c r="BZ12" s="88">
        <f>ROUNDUP((PLANEJAMENTO!$BD$7/PLANEJAMENTO!$BG$3)*PLANEJAMENTO!$BJ$4,0)</f>
        <v>0</v>
      </c>
      <c r="CA12" s="88">
        <f>ROUNDUP((PLANEJAMENTO!$BD$7/PLANEJAMENTO!$BG$3)*PLANEJAMENTO!$BJ$4,0)</f>
        <v>0</v>
      </c>
      <c r="CB12" s="88">
        <f>ROUNDUP((PLANEJAMENTO!$BD$7/PLANEJAMENTO!$BG$3)*PLANEJAMENTO!$BJ$4,0)</f>
        <v>0</v>
      </c>
      <c r="CC12" s="43"/>
      <c r="CD12" s="88">
        <f>ROUNDUP((PLANEJAMENTO!$BD$7/PLANEJAMENTO!$BG$3)*PLANEJAMENTO!$BJ$4,0)</f>
        <v>0</v>
      </c>
      <c r="CE12" s="88">
        <f>ROUNDUP((PLANEJAMENTO!$BD$7/PLANEJAMENTO!$BG$3)*PLANEJAMENTO!$BJ$4,0)</f>
        <v>0</v>
      </c>
      <c r="CF12" s="88">
        <f>ROUNDUP((PLANEJAMENTO!$BD$7/PLANEJAMENTO!$BG$3)*PLANEJAMENTO!$BJ$4,0)</f>
        <v>0</v>
      </c>
      <c r="CG12" s="88">
        <f>ROUNDUP((PLANEJAMENTO!$BD$7/PLANEJAMENTO!$BG$3)*PLANEJAMENTO!$BJ$4,0)</f>
        <v>0</v>
      </c>
      <c r="CH12" s="88">
        <f>ROUNDUP((PLANEJAMENTO!$BD$7/PLANEJAMENTO!$BG$3)*PLANEJAMENTO!$BJ$4,0)</f>
        <v>0</v>
      </c>
      <c r="CI12" s="88">
        <f>ROUNDUP((PLANEJAMENTO!$BD$7/PLANEJAMENTO!$BG$3)*PLANEJAMENTO!$BJ$4,0)</f>
        <v>0</v>
      </c>
      <c r="CJ12" s="43"/>
      <c r="CK12" s="88">
        <f>ROUNDUP((PLANEJAMENTO!$BD$7/PLANEJAMENTO!$BG$3)*PLANEJAMENTO!$BJ$4,0)</f>
        <v>0</v>
      </c>
      <c r="CL12" s="88">
        <f>ROUNDUP((PLANEJAMENTO!$BD$7/PLANEJAMENTO!$BG$3)*PLANEJAMENTO!$BJ$4,0)</f>
        <v>0</v>
      </c>
      <c r="CM12" s="88">
        <f>ROUNDUP((PLANEJAMENTO!$BD$7/PLANEJAMENTO!$BG$3)*PLANEJAMENTO!$BJ$4,0)</f>
        <v>0</v>
      </c>
      <c r="CN12" s="88">
        <f>ROUNDUP((PLANEJAMENTO!$BD$7/PLANEJAMENTO!$BG$3)*PLANEJAMENTO!$BJ$4,0)</f>
        <v>0</v>
      </c>
      <c r="CO12" s="88">
        <f>ROUNDUP((PLANEJAMENTO!$BD$7/PLANEJAMENTO!$BG$3)*PLANEJAMENTO!$BJ$4,0)</f>
        <v>0</v>
      </c>
      <c r="CP12" s="45"/>
      <c r="CQ12" s="45"/>
      <c r="CR12" s="45"/>
      <c r="CS12" s="45"/>
      <c r="CT12" s="45"/>
      <c r="CU12" s="45"/>
      <c r="CV12" s="45"/>
      <c r="CW12" s="45"/>
      <c r="CX12" s="45"/>
      <c r="CY12" s="45"/>
      <c r="CZ12" s="46"/>
      <c r="DA12" s="344">
        <f>SUM(BV12:CY12)</f>
        <v>0</v>
      </c>
      <c r="DB12" s="354"/>
      <c r="DC12" s="354"/>
      <c r="DD12" s="354"/>
      <c r="DE12" s="354"/>
      <c r="DF12" s="354"/>
      <c r="DG12" s="354"/>
      <c r="DH12" s="354"/>
      <c r="DI12" s="354"/>
      <c r="DJ12" s="354"/>
      <c r="DK12" s="354"/>
      <c r="DL12" s="354"/>
      <c r="DM12" s="354"/>
      <c r="DN12" s="354"/>
      <c r="DO12" s="354"/>
      <c r="DP12" s="354"/>
      <c r="DQ12" s="354"/>
      <c r="DR12" s="354"/>
      <c r="DS12" s="354"/>
      <c r="DT12" s="354"/>
      <c r="DU12" s="354"/>
      <c r="DV12" s="354"/>
      <c r="DW12" s="354"/>
      <c r="DX12" s="354"/>
      <c r="DY12" s="354"/>
      <c r="DZ12" s="354"/>
      <c r="EA12" s="354"/>
      <c r="EB12" s="354"/>
      <c r="EC12" s="354"/>
      <c r="ED12" s="354"/>
      <c r="EE12" s="354"/>
      <c r="EF12" s="354"/>
    </row>
    <row r="13" spans="1:136" ht="15" customHeight="1">
      <c r="A13" s="285"/>
      <c r="B13" s="282"/>
      <c r="C13" s="73" t="s">
        <v>388</v>
      </c>
      <c r="D13" s="88">
        <f>SUM(D11:D12)</f>
        <v>48</v>
      </c>
      <c r="E13" s="88">
        <f t="shared" ref="E13:H13" si="38">SUM(E11:E12)</f>
        <v>48</v>
      </c>
      <c r="F13" s="88">
        <f t="shared" si="38"/>
        <v>48</v>
      </c>
      <c r="G13" s="88">
        <f t="shared" si="38"/>
        <v>48</v>
      </c>
      <c r="H13" s="88">
        <f t="shared" si="38"/>
        <v>48</v>
      </c>
      <c r="I13" s="43"/>
      <c r="J13" s="88">
        <f>SUM(J11:J12)</f>
        <v>48</v>
      </c>
      <c r="K13" s="88">
        <f t="shared" ref="K13:N13" si="39">SUM(K11:K12)</f>
        <v>48</v>
      </c>
      <c r="L13" s="88">
        <f t="shared" si="39"/>
        <v>48</v>
      </c>
      <c r="M13" s="88">
        <f t="shared" si="39"/>
        <v>48</v>
      </c>
      <c r="N13" s="88">
        <f t="shared" si="39"/>
        <v>48</v>
      </c>
      <c r="O13" s="88">
        <f>SUM(O11:O12)</f>
        <v>48</v>
      </c>
      <c r="P13" s="43"/>
      <c r="Q13" s="88">
        <f>SUM(Q11:Q12)</f>
        <v>48</v>
      </c>
      <c r="R13" s="88">
        <f t="shared" ref="R13:T13" si="40">SUM(R11:R12)</f>
        <v>48</v>
      </c>
      <c r="S13" s="88">
        <f t="shared" si="40"/>
        <v>48</v>
      </c>
      <c r="T13" s="88">
        <f t="shared" si="40"/>
        <v>48</v>
      </c>
      <c r="U13" s="45"/>
      <c r="V13" s="45"/>
      <c r="W13" s="43"/>
      <c r="X13" s="88">
        <f>SUM(X11:X12)</f>
        <v>48</v>
      </c>
      <c r="Y13" s="88">
        <f t="shared" ref="Y13:AB13" si="41">SUM(Y11:Y12)</f>
        <v>48</v>
      </c>
      <c r="Z13" s="88">
        <f t="shared" si="41"/>
        <v>48</v>
      </c>
      <c r="AA13" s="88">
        <f t="shared" si="41"/>
        <v>48</v>
      </c>
      <c r="AB13" s="88">
        <f t="shared" si="41"/>
        <v>48</v>
      </c>
      <c r="AC13" s="88">
        <f>SUM(AC11:AC12)</f>
        <v>48</v>
      </c>
      <c r="AD13" s="43"/>
      <c r="AE13" s="88">
        <f t="shared" ref="AE13:AF13" si="42">SUM(AE11:AE12)</f>
        <v>48</v>
      </c>
      <c r="AF13" s="88">
        <f t="shared" si="42"/>
        <v>48</v>
      </c>
      <c r="AG13" s="88">
        <f>SUM(AG11:AG12)</f>
        <v>48</v>
      </c>
      <c r="AH13" s="46"/>
      <c r="AI13" s="89"/>
      <c r="AK13" s="282"/>
      <c r="AL13" s="73" t="s">
        <v>388</v>
      </c>
      <c r="AM13" s="45"/>
      <c r="AN13" s="88">
        <f t="shared" ref="AN13:AO13" si="43">SUM(AN11:AN12)</f>
        <v>46</v>
      </c>
      <c r="AO13" s="88">
        <f t="shared" si="43"/>
        <v>46</v>
      </c>
      <c r="AP13" s="43"/>
      <c r="AQ13" s="88">
        <f>SUM(AQ11:AQ12)</f>
        <v>46</v>
      </c>
      <c r="AR13" s="88">
        <f t="shared" ref="AR13:AU13" si="44">SUM(AR11:AR12)</f>
        <v>46</v>
      </c>
      <c r="AS13" s="88">
        <f t="shared" si="44"/>
        <v>46</v>
      </c>
      <c r="AT13" s="88">
        <f t="shared" si="44"/>
        <v>46</v>
      </c>
      <c r="AU13" s="88">
        <f t="shared" si="44"/>
        <v>46</v>
      </c>
      <c r="AV13" s="88">
        <f>SUM(AV11:AV12)</f>
        <v>46</v>
      </c>
      <c r="AW13" s="43"/>
      <c r="AX13" s="88">
        <f>SUM(AX11:AX12)</f>
        <v>46</v>
      </c>
      <c r="AY13" s="88">
        <f t="shared" ref="AY13:BB13" si="45">SUM(AY11:AY12)</f>
        <v>46</v>
      </c>
      <c r="AZ13" s="88">
        <f t="shared" si="45"/>
        <v>46</v>
      </c>
      <c r="BA13" s="88">
        <f t="shared" si="45"/>
        <v>46</v>
      </c>
      <c r="BB13" s="88">
        <f t="shared" si="45"/>
        <v>46</v>
      </c>
      <c r="BC13" s="88">
        <f>SUM(BC11:BC12)</f>
        <v>46</v>
      </c>
      <c r="BD13" s="43"/>
      <c r="BE13" s="88">
        <f>SUM(BE11:BE12)</f>
        <v>46</v>
      </c>
      <c r="BF13" s="88">
        <f t="shared" ref="BF13:BI13" si="46">SUM(BF11:BF12)</f>
        <v>46</v>
      </c>
      <c r="BG13" s="88">
        <f t="shared" si="46"/>
        <v>46</v>
      </c>
      <c r="BH13" s="88">
        <f t="shared" si="46"/>
        <v>46</v>
      </c>
      <c r="BI13" s="88">
        <f t="shared" si="46"/>
        <v>46</v>
      </c>
      <c r="BJ13" s="88">
        <f>SUM(BJ11:BJ12)</f>
        <v>46</v>
      </c>
      <c r="BK13" s="43"/>
      <c r="BL13" s="88">
        <f>SUM(BL11:BL12)</f>
        <v>46</v>
      </c>
      <c r="BM13" s="88">
        <f t="shared" ref="BM13:BQ13" si="47">SUM(BM11:BM12)</f>
        <v>46</v>
      </c>
      <c r="BN13" s="88">
        <f t="shared" si="47"/>
        <v>46</v>
      </c>
      <c r="BO13" s="88">
        <f t="shared" si="47"/>
        <v>46</v>
      </c>
      <c r="BP13" s="88">
        <f t="shared" si="47"/>
        <v>46</v>
      </c>
      <c r="BQ13" s="88">
        <f t="shared" si="47"/>
        <v>46</v>
      </c>
      <c r="BR13" s="89"/>
      <c r="BS13" s="353"/>
      <c r="BT13" s="282"/>
      <c r="BU13" s="73" t="s">
        <v>388</v>
      </c>
      <c r="BV13" s="43"/>
      <c r="BW13" s="88">
        <f t="shared" ref="BW13:BZ13" si="48">SUM(BW11:BW12)</f>
        <v>44</v>
      </c>
      <c r="BX13" s="88">
        <f t="shared" si="48"/>
        <v>44</v>
      </c>
      <c r="BY13" s="88">
        <f t="shared" si="48"/>
        <v>44</v>
      </c>
      <c r="BZ13" s="88">
        <f t="shared" si="48"/>
        <v>44</v>
      </c>
      <c r="CA13" s="88">
        <f>SUM(CA11:CA12)</f>
        <v>44</v>
      </c>
      <c r="CB13" s="88">
        <f>SUM(CB11:CB12)</f>
        <v>44</v>
      </c>
      <c r="CC13" s="43"/>
      <c r="CD13" s="88">
        <f t="shared" ref="CD13:CF13" si="49">SUM(CD11:CD12)</f>
        <v>44</v>
      </c>
      <c r="CE13" s="88">
        <f t="shared" si="49"/>
        <v>44</v>
      </c>
      <c r="CF13" s="88">
        <f t="shared" si="49"/>
        <v>44</v>
      </c>
      <c r="CG13" s="88">
        <f>SUM(CG11:CG12)</f>
        <v>44</v>
      </c>
      <c r="CH13" s="88">
        <f>SUM(CH11:CH12)</f>
        <v>44</v>
      </c>
      <c r="CI13" s="88">
        <f>SUM(CI11:CI12)</f>
        <v>44</v>
      </c>
      <c r="CJ13" s="43"/>
      <c r="CK13" s="88">
        <f t="shared" ref="CK13:CM13" si="50">SUM(CK11:CK12)</f>
        <v>44</v>
      </c>
      <c r="CL13" s="88">
        <f t="shared" si="50"/>
        <v>44</v>
      </c>
      <c r="CM13" s="88">
        <f t="shared" si="50"/>
        <v>44</v>
      </c>
      <c r="CN13" s="88">
        <f>SUM(CN11:CN12)</f>
        <v>44</v>
      </c>
      <c r="CO13" s="88">
        <f>SUM(CO11:CO12)</f>
        <v>44</v>
      </c>
      <c r="CP13" s="45"/>
      <c r="CQ13" s="45"/>
      <c r="CR13" s="45"/>
      <c r="CS13" s="45"/>
      <c r="CT13" s="45"/>
      <c r="CU13" s="45"/>
      <c r="CV13" s="45"/>
      <c r="CW13" s="45"/>
      <c r="CX13" s="45"/>
      <c r="CY13" s="45"/>
      <c r="CZ13" s="46"/>
      <c r="DA13" s="89"/>
      <c r="DB13" s="354"/>
      <c r="DC13" s="354"/>
      <c r="DD13" s="354"/>
      <c r="DE13" s="354"/>
      <c r="DF13" s="354"/>
      <c r="DG13" s="354"/>
      <c r="DH13" s="354"/>
      <c r="DI13" s="354"/>
      <c r="DJ13" s="354"/>
      <c r="DK13" s="354"/>
      <c r="DL13" s="354"/>
      <c r="DM13" s="354"/>
      <c r="DN13" s="354"/>
      <c r="DO13" s="354"/>
      <c r="DP13" s="354"/>
      <c r="DQ13" s="354"/>
      <c r="DR13" s="354"/>
      <c r="DS13" s="354"/>
      <c r="DT13" s="354"/>
      <c r="DU13" s="354"/>
      <c r="DV13" s="354"/>
      <c r="DW13" s="354"/>
      <c r="DX13" s="354"/>
      <c r="DY13" s="354"/>
      <c r="DZ13" s="354"/>
      <c r="EA13" s="354"/>
      <c r="EB13" s="354"/>
      <c r="EC13" s="354"/>
      <c r="ED13" s="354"/>
      <c r="EE13" s="354"/>
      <c r="EF13" s="354"/>
    </row>
    <row r="14" spans="1:136" ht="15" customHeight="1">
      <c r="A14" s="285"/>
      <c r="B14" s="282"/>
      <c r="C14" s="35" t="s">
        <v>45</v>
      </c>
      <c r="D14" s="33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85"/>
      <c r="V14" s="385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28"/>
      <c r="AI14" s="30">
        <f>SUM(D14:AG14)</f>
        <v>0</v>
      </c>
      <c r="AK14" s="282"/>
      <c r="AL14" s="35" t="s">
        <v>45</v>
      </c>
      <c r="AM14" s="385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30">
        <f>SUM(AM14:BP14)</f>
        <v>0</v>
      </c>
      <c r="BS14" s="353"/>
      <c r="BT14" s="282"/>
      <c r="BU14" s="35" t="s">
        <v>45</v>
      </c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385"/>
      <c r="CQ14" s="385"/>
      <c r="CR14" s="385"/>
      <c r="CS14" s="385"/>
      <c r="CT14" s="385"/>
      <c r="CU14" s="385"/>
      <c r="CV14" s="385"/>
      <c r="CW14" s="385"/>
      <c r="CX14" s="385"/>
      <c r="CY14" s="385"/>
      <c r="CZ14" s="28"/>
      <c r="DA14" s="30">
        <f>SUM(BV14:CY14)</f>
        <v>0</v>
      </c>
      <c r="DB14" s="354"/>
      <c r="DC14" s="354"/>
      <c r="DD14" s="354"/>
      <c r="DE14" s="354"/>
      <c r="DF14" s="354"/>
      <c r="DG14" s="354"/>
      <c r="DH14" s="354"/>
      <c r="DI14" s="354"/>
      <c r="DJ14" s="354"/>
      <c r="DK14" s="354"/>
      <c r="DL14" s="354"/>
      <c r="DM14" s="354"/>
      <c r="DN14" s="354"/>
      <c r="DO14" s="354"/>
      <c r="DP14" s="354"/>
      <c r="DQ14" s="354"/>
      <c r="DR14" s="354"/>
      <c r="DS14" s="354"/>
      <c r="DT14" s="354"/>
      <c r="DU14" s="354"/>
      <c r="DV14" s="354"/>
      <c r="DW14" s="354"/>
      <c r="DX14" s="354"/>
      <c r="DY14" s="354"/>
      <c r="DZ14" s="354"/>
      <c r="EA14" s="354"/>
      <c r="EB14" s="354"/>
      <c r="EC14" s="354"/>
      <c r="ED14" s="354"/>
      <c r="EE14" s="354"/>
      <c r="EF14" s="354"/>
    </row>
    <row r="15" spans="1:136" ht="15" customHeight="1" thickBot="1">
      <c r="A15" s="285"/>
      <c r="B15" s="282"/>
      <c r="C15" s="73" t="s">
        <v>389</v>
      </c>
      <c r="D15" s="342">
        <f>IF(D14&gt;D11,D11,D14)-D11</f>
        <v>-48</v>
      </c>
      <c r="E15" s="342">
        <f>D15+(IF(E14&gt;E11,E11,E14)-E11)</f>
        <v>-96</v>
      </c>
      <c r="F15" s="342">
        <f t="shared" ref="F15:H15" si="51">E15+(IF(F14&gt;F11,F11,F14)-F11)</f>
        <v>-144</v>
      </c>
      <c r="G15" s="342">
        <f t="shared" si="51"/>
        <v>-192</v>
      </c>
      <c r="H15" s="342">
        <f t="shared" si="51"/>
        <v>-240</v>
      </c>
      <c r="I15" s="27"/>
      <c r="J15" s="342">
        <f>H15+(IF(J14&gt;J11,J11,J14)-J11)</f>
        <v>-288</v>
      </c>
      <c r="K15" s="342">
        <f t="shared" ref="K15:O15" si="52">J15+(IF(K14&gt;K11,K11,K14)-K11)</f>
        <v>-336</v>
      </c>
      <c r="L15" s="342">
        <f t="shared" si="52"/>
        <v>-384</v>
      </c>
      <c r="M15" s="342">
        <f t="shared" si="52"/>
        <v>-432</v>
      </c>
      <c r="N15" s="342">
        <f t="shared" si="52"/>
        <v>-480</v>
      </c>
      <c r="O15" s="342">
        <f t="shared" si="52"/>
        <v>-528</v>
      </c>
      <c r="P15" s="27"/>
      <c r="Q15" s="342">
        <f>O15+(IF(Q14&gt;Q11,Q11,Q14)-Q11)</f>
        <v>-576</v>
      </c>
      <c r="R15" s="342">
        <f t="shared" ref="R15:T15" si="53">Q15+(IF(R14&gt;R11,R11,R14)-R11)</f>
        <v>-624</v>
      </c>
      <c r="S15" s="342">
        <f t="shared" si="53"/>
        <v>-672</v>
      </c>
      <c r="T15" s="342">
        <f t="shared" si="53"/>
        <v>-720</v>
      </c>
      <c r="U15" s="386"/>
      <c r="V15" s="386"/>
      <c r="W15" s="27"/>
      <c r="X15" s="342">
        <f>T15+(IF(X14&gt;X11,X11,X14)-X11)</f>
        <v>-768</v>
      </c>
      <c r="Y15" s="342">
        <f t="shared" ref="Y15:AC15" si="54">X15+(IF(Y14&gt;Y11,Y11,Y14)-Y11)</f>
        <v>-816</v>
      </c>
      <c r="Z15" s="342">
        <f t="shared" si="54"/>
        <v>-864</v>
      </c>
      <c r="AA15" s="342">
        <f t="shared" si="54"/>
        <v>-912</v>
      </c>
      <c r="AB15" s="342">
        <f t="shared" si="54"/>
        <v>-960</v>
      </c>
      <c r="AC15" s="342">
        <f t="shared" si="54"/>
        <v>-1008</v>
      </c>
      <c r="AD15" s="27"/>
      <c r="AE15" s="342">
        <f>AC15+(IF(AE14&gt;AE11,AE11,AE14)-AE11)</f>
        <v>-1056</v>
      </c>
      <c r="AF15" s="342">
        <f t="shared" ref="AF15:AG15" si="55">AE15+(IF(AF14&gt;AF11,AF11,AF14)-AF11)</f>
        <v>-1104</v>
      </c>
      <c r="AG15" s="342">
        <f t="shared" si="55"/>
        <v>-1152</v>
      </c>
      <c r="AH15" s="29"/>
      <c r="AI15" s="31">
        <f>ROUNDUP(AG15,0)</f>
        <v>-1152</v>
      </c>
      <c r="AK15" s="282"/>
      <c r="AL15" s="73" t="s">
        <v>389</v>
      </c>
      <c r="AM15" s="386"/>
      <c r="AN15" s="342">
        <f t="shared" ref="AN15:AO15" si="56">AM15+(IF(AN14&gt;AN11,AN11,AN14)-AN11)</f>
        <v>-46</v>
      </c>
      <c r="AO15" s="342">
        <f t="shared" si="56"/>
        <v>-92</v>
      </c>
      <c r="AP15" s="27"/>
      <c r="AQ15" s="342">
        <f>AO15+(IF(AQ14&gt;AQ11,AQ11,AQ14)-AQ11)</f>
        <v>-138</v>
      </c>
      <c r="AR15" s="342">
        <f t="shared" ref="AR15:AV15" si="57">AQ15+(IF(AR14&gt;AR11,AR11,AR14)-AR11)</f>
        <v>-184</v>
      </c>
      <c r="AS15" s="342">
        <f t="shared" si="57"/>
        <v>-230</v>
      </c>
      <c r="AT15" s="342">
        <f t="shared" si="57"/>
        <v>-276</v>
      </c>
      <c r="AU15" s="342">
        <f t="shared" si="57"/>
        <v>-322</v>
      </c>
      <c r="AV15" s="342">
        <f t="shared" si="57"/>
        <v>-368</v>
      </c>
      <c r="AW15" s="27"/>
      <c r="AX15" s="342">
        <f>AV15+(IF(AX14&gt;AX11,AX11,AX14)-AX11)</f>
        <v>-414</v>
      </c>
      <c r="AY15" s="342">
        <f t="shared" ref="AY15:BC15" si="58">AX15+(IF(AY14&gt;AY11,AY11,AY14)-AY11)</f>
        <v>-460</v>
      </c>
      <c r="AZ15" s="342">
        <f t="shared" si="58"/>
        <v>-506</v>
      </c>
      <c r="BA15" s="342">
        <f t="shared" si="58"/>
        <v>-552</v>
      </c>
      <c r="BB15" s="342">
        <f t="shared" si="58"/>
        <v>-598</v>
      </c>
      <c r="BC15" s="342">
        <f t="shared" si="58"/>
        <v>-644</v>
      </c>
      <c r="BD15" s="27"/>
      <c r="BE15" s="342">
        <f>BC15+(IF(BE14&gt;BE11,BE11,BE14)-BE11)</f>
        <v>-690</v>
      </c>
      <c r="BF15" s="342">
        <f t="shared" ref="BF15:BJ15" si="59">BE15+(IF(BF14&gt;BF11,BF11,BF14)-BF11)</f>
        <v>-736</v>
      </c>
      <c r="BG15" s="342">
        <f t="shared" si="59"/>
        <v>-782</v>
      </c>
      <c r="BH15" s="342">
        <f t="shared" si="59"/>
        <v>-828</v>
      </c>
      <c r="BI15" s="342">
        <f t="shared" si="59"/>
        <v>-874</v>
      </c>
      <c r="BJ15" s="342">
        <f t="shared" si="59"/>
        <v>-920</v>
      </c>
      <c r="BK15" s="27"/>
      <c r="BL15" s="342">
        <f>BJ15+(IF(BL14&gt;BL11,BL11,BL14)-BL11)</f>
        <v>-966</v>
      </c>
      <c r="BM15" s="342">
        <f t="shared" ref="BM15:BQ15" si="60">BL15+(IF(BM14&gt;BM11,BM11,BM14)-BM11)</f>
        <v>-1012</v>
      </c>
      <c r="BN15" s="342">
        <f t="shared" si="60"/>
        <v>-1058</v>
      </c>
      <c r="BO15" s="342">
        <f t="shared" si="60"/>
        <v>-1104</v>
      </c>
      <c r="BP15" s="342">
        <f t="shared" si="60"/>
        <v>-1150</v>
      </c>
      <c r="BQ15" s="342">
        <f t="shared" si="60"/>
        <v>-1196</v>
      </c>
      <c r="BR15" s="31">
        <f>ROUNDUP(BP15,0)</f>
        <v>-1150</v>
      </c>
      <c r="BS15" s="353"/>
      <c r="BT15" s="282"/>
      <c r="BU15" s="73" t="s">
        <v>389</v>
      </c>
      <c r="BV15" s="27"/>
      <c r="BW15" s="342">
        <f>BV15+(IF(BW14&gt;BW11,BW11,BW14)-BW11)</f>
        <v>-44</v>
      </c>
      <c r="BX15" s="342">
        <f t="shared" ref="BX15:CB15" si="61">BW15+(IF(BX14&gt;BX11,BX11,BX14)-BX11)</f>
        <v>-88</v>
      </c>
      <c r="BY15" s="342">
        <f t="shared" si="61"/>
        <v>-132</v>
      </c>
      <c r="BZ15" s="342">
        <f t="shared" si="61"/>
        <v>-176</v>
      </c>
      <c r="CA15" s="342">
        <f t="shared" si="61"/>
        <v>-220</v>
      </c>
      <c r="CB15" s="342">
        <f t="shared" si="61"/>
        <v>-264</v>
      </c>
      <c r="CC15" s="27"/>
      <c r="CD15" s="342">
        <f>CB15+(IF(CD14&gt;CD11,CD11,CD14)-CD11)</f>
        <v>-308</v>
      </c>
      <c r="CE15" s="342">
        <f t="shared" ref="CE15:CI15" si="62">CD15+(IF(CE14&gt;CE11,CE11,CE14)-CE11)</f>
        <v>-352</v>
      </c>
      <c r="CF15" s="342">
        <f t="shared" si="62"/>
        <v>-396</v>
      </c>
      <c r="CG15" s="342">
        <f t="shared" si="62"/>
        <v>-440</v>
      </c>
      <c r="CH15" s="342">
        <f t="shared" si="62"/>
        <v>-484</v>
      </c>
      <c r="CI15" s="342">
        <f t="shared" si="62"/>
        <v>-528</v>
      </c>
      <c r="CJ15" s="27"/>
      <c r="CK15" s="342">
        <f>CI15+(IF(CK14&gt;CK11,CK11,CK14)-CK11)</f>
        <v>-572</v>
      </c>
      <c r="CL15" s="342">
        <f t="shared" ref="CL15:CO15" si="63">CK15+(IF(CL14&gt;CL11,CL11,CL14)-CL11)</f>
        <v>-616</v>
      </c>
      <c r="CM15" s="342">
        <f t="shared" si="63"/>
        <v>-660</v>
      </c>
      <c r="CN15" s="342">
        <f t="shared" si="63"/>
        <v>-704</v>
      </c>
      <c r="CO15" s="342">
        <f t="shared" si="63"/>
        <v>-748</v>
      </c>
      <c r="CP15" s="386"/>
      <c r="CQ15" s="386"/>
      <c r="CR15" s="386"/>
      <c r="CS15" s="386"/>
      <c r="CT15" s="386"/>
      <c r="CU15" s="386"/>
      <c r="CV15" s="386"/>
      <c r="CW15" s="386"/>
      <c r="CX15" s="386"/>
      <c r="CY15" s="386"/>
      <c r="CZ15" s="29"/>
      <c r="DA15" s="390">
        <f>ROUNDUP(CO15,0)</f>
        <v>-748</v>
      </c>
      <c r="DB15" s="354"/>
      <c r="DC15" s="354"/>
      <c r="DD15" s="354"/>
      <c r="DE15" s="354"/>
      <c r="DF15" s="354"/>
      <c r="DG15" s="354"/>
      <c r="DH15" s="354"/>
      <c r="DI15" s="354"/>
      <c r="DJ15" s="354"/>
      <c r="DK15" s="354"/>
      <c r="DL15" s="354"/>
      <c r="DM15" s="354"/>
      <c r="DN15" s="354"/>
      <c r="DO15" s="354"/>
      <c r="DP15" s="354"/>
      <c r="DQ15" s="354"/>
      <c r="DR15" s="354"/>
      <c r="DS15" s="354"/>
      <c r="DT15" s="354"/>
      <c r="DU15" s="354"/>
      <c r="DV15" s="354"/>
      <c r="DW15" s="354"/>
      <c r="DX15" s="354"/>
      <c r="DY15" s="354"/>
      <c r="DZ15" s="354"/>
      <c r="EA15" s="354"/>
      <c r="EB15" s="354"/>
      <c r="EC15" s="354"/>
      <c r="ED15" s="354"/>
      <c r="EE15" s="354"/>
      <c r="EF15" s="354"/>
    </row>
    <row r="16" spans="1:136" ht="15.75" customHeight="1" thickBot="1">
      <c r="A16" s="285"/>
      <c r="B16" s="283"/>
      <c r="C16" s="142" t="s">
        <v>94</v>
      </c>
      <c r="D16" s="341">
        <f>IF(D14&gt;172,D14-172,0)-D12</f>
        <v>0</v>
      </c>
      <c r="E16" s="341">
        <f>D16 + (IF(E14&gt;172,E14-172,0)-E12)</f>
        <v>0</v>
      </c>
      <c r="F16" s="341">
        <f t="shared" ref="F16:H16" si="64">E16 + (IF(F14&gt;172,F14-172,0)-F12)</f>
        <v>0</v>
      </c>
      <c r="G16" s="341">
        <f t="shared" si="64"/>
        <v>0</v>
      </c>
      <c r="H16" s="341">
        <f t="shared" si="64"/>
        <v>0</v>
      </c>
      <c r="I16" s="140"/>
      <c r="J16" s="341">
        <f>H16+(IF(J14&gt;172,J14-172,0)-J12)</f>
        <v>0</v>
      </c>
      <c r="K16" s="341">
        <f>J16 + (IF(K14&gt;172,K14-172,0)-K12)</f>
        <v>0</v>
      </c>
      <c r="L16" s="341">
        <f t="shared" ref="L16:O16" si="65">K16 + (IF(L14&gt;172,L14-172,0)-L12)</f>
        <v>0</v>
      </c>
      <c r="M16" s="341">
        <f t="shared" si="65"/>
        <v>0</v>
      </c>
      <c r="N16" s="341">
        <f t="shared" si="65"/>
        <v>0</v>
      </c>
      <c r="O16" s="341">
        <f t="shared" si="65"/>
        <v>0</v>
      </c>
      <c r="P16" s="140"/>
      <c r="Q16" s="341">
        <f>O16+(IF(Q14&gt;172,Q14-172,0)-Q12)</f>
        <v>0</v>
      </c>
      <c r="R16" s="341">
        <f>Q16 + (IF(R14&gt;172,R14-172,0)-R12)</f>
        <v>0</v>
      </c>
      <c r="S16" s="341">
        <f t="shared" ref="S16:V16" si="66">R16 + (IF(S14&gt;172,S14-172,0)-S12)</f>
        <v>0</v>
      </c>
      <c r="T16" s="341">
        <f t="shared" si="66"/>
        <v>0</v>
      </c>
      <c r="U16" s="387"/>
      <c r="V16" s="387"/>
      <c r="W16" s="140"/>
      <c r="X16" s="341">
        <f>T16+(IF(X14&gt;172,X14-172,0)-X12)</f>
        <v>0</v>
      </c>
      <c r="Y16" s="341">
        <f>X16 + (IF(Y14&gt;172,Y14-172,0)-Y12)</f>
        <v>0</v>
      </c>
      <c r="Z16" s="341">
        <f t="shared" ref="Z16:AC16" si="67">Y16 + (IF(Z14&gt;172,Z14-172,0)-Z12)</f>
        <v>0</v>
      </c>
      <c r="AA16" s="341">
        <f t="shared" si="67"/>
        <v>0</v>
      </c>
      <c r="AB16" s="341">
        <f t="shared" si="67"/>
        <v>0</v>
      </c>
      <c r="AC16" s="341">
        <f t="shared" si="67"/>
        <v>0</v>
      </c>
      <c r="AD16" s="140"/>
      <c r="AE16" s="341">
        <f>AC16+(IF(AE14&gt;172,AE14-172,0)-AE12)</f>
        <v>0</v>
      </c>
      <c r="AF16" s="341">
        <f>AE16 + (IF(AF14&gt;172,AF14-172,0)-AF12)</f>
        <v>0</v>
      </c>
      <c r="AG16" s="341">
        <f t="shared" ref="AG16" si="68">AF16 + (IF(AG14&gt;172,AG14-172,0)-AG12)</f>
        <v>0</v>
      </c>
      <c r="AH16" s="141"/>
      <c r="AI16" s="343">
        <f>AG16</f>
        <v>0</v>
      </c>
      <c r="AK16" s="283"/>
      <c r="AL16" s="142" t="s">
        <v>94</v>
      </c>
      <c r="AM16" s="387"/>
      <c r="AN16" s="394">
        <f>AM16 + (IF(AN14&gt;172,AN14-172,0)-AN12)</f>
        <v>0</v>
      </c>
      <c r="AO16" s="395">
        <f t="shared" ref="AO16" si="69">AN16 + (IF(AO14&gt;172,AO14-172,0)-AO12)</f>
        <v>0</v>
      </c>
      <c r="AP16" s="140"/>
      <c r="AQ16" s="394">
        <f>AO16+(IF(AQ14&gt;172,AQ14-172,0)-AQ12)</f>
        <v>0</v>
      </c>
      <c r="AR16" s="395">
        <f>AQ16 + (IF(AR14&gt;172,AR14-172,0)-AR12)</f>
        <v>0</v>
      </c>
      <c r="AS16" s="395">
        <f t="shared" ref="AS16:AV16" si="70">AR16 + (IF(AS14&gt;172,AS14-172,0)-AS12)</f>
        <v>0</v>
      </c>
      <c r="AT16" s="395">
        <f t="shared" si="70"/>
        <v>0</v>
      </c>
      <c r="AU16" s="395">
        <f t="shared" si="70"/>
        <v>0</v>
      </c>
      <c r="AV16" s="395">
        <f t="shared" si="70"/>
        <v>0</v>
      </c>
      <c r="AW16" s="396"/>
      <c r="AX16" s="395">
        <f>AV16+(IF(AX14&gt;172,AX14-172,0)-AX12)</f>
        <v>0</v>
      </c>
      <c r="AY16" s="395">
        <f>AX16 + (IF(AY14&gt;172,AY14-172,0)-AY12)</f>
        <v>0</v>
      </c>
      <c r="AZ16" s="395">
        <f t="shared" ref="AZ16:BC16" si="71">AY16 + (IF(AZ14&gt;172,AZ14-172,0)-AZ12)</f>
        <v>0</v>
      </c>
      <c r="BA16" s="395">
        <f t="shared" si="71"/>
        <v>0</v>
      </c>
      <c r="BB16" s="395">
        <f t="shared" si="71"/>
        <v>0</v>
      </c>
      <c r="BC16" s="395">
        <f t="shared" si="71"/>
        <v>0</v>
      </c>
      <c r="BD16" s="396"/>
      <c r="BE16" s="395">
        <f>BC16+(IF(BE14&gt;172,BE14-172,0)-BE12)</f>
        <v>0</v>
      </c>
      <c r="BF16" s="395">
        <f>BE16 + (IF(BF14&gt;172,BF14-172,0)-BF12)</f>
        <v>0</v>
      </c>
      <c r="BG16" s="395">
        <f t="shared" ref="BG16:BJ16" si="72">BF16 + (IF(BG14&gt;172,BG14-172,0)-BG12)</f>
        <v>0</v>
      </c>
      <c r="BH16" s="395">
        <f t="shared" si="72"/>
        <v>0</v>
      </c>
      <c r="BI16" s="395">
        <f t="shared" si="72"/>
        <v>0</v>
      </c>
      <c r="BJ16" s="395">
        <f t="shared" si="72"/>
        <v>0</v>
      </c>
      <c r="BK16" s="396"/>
      <c r="BL16" s="395">
        <f>BJ16+(IF(BL14&gt;172,BL14-172,0)-BL12)</f>
        <v>0</v>
      </c>
      <c r="BM16" s="395">
        <f>BL16 + (IF(BM14&gt;172,BM14-172,0)-BM12)</f>
        <v>0</v>
      </c>
      <c r="BN16" s="395">
        <f t="shared" ref="BN16:BQ16" si="73">BM16 + (IF(BN14&gt;172,BN14-172,0)-BN12)</f>
        <v>0</v>
      </c>
      <c r="BO16" s="395">
        <f t="shared" si="73"/>
        <v>0</v>
      </c>
      <c r="BP16" s="395">
        <f t="shared" si="73"/>
        <v>0</v>
      </c>
      <c r="BQ16" s="397">
        <f t="shared" si="73"/>
        <v>0</v>
      </c>
      <c r="BR16" s="343">
        <f>BP16</f>
        <v>0</v>
      </c>
      <c r="BS16" s="353"/>
      <c r="BT16" s="283"/>
      <c r="BU16" s="142" t="s">
        <v>94</v>
      </c>
      <c r="BV16" s="140"/>
      <c r="BW16" s="394">
        <f>BV16 + (IF(BW14&gt;172,BW14-172,0)-BW12)</f>
        <v>0</v>
      </c>
      <c r="BX16" s="394">
        <f t="shared" ref="BX16:BZ16" si="74">BW16 + (IF(BX14&gt;172,BX14-172,0)-BX12)</f>
        <v>0</v>
      </c>
      <c r="BY16" s="395">
        <f t="shared" si="74"/>
        <v>0</v>
      </c>
      <c r="BZ16" s="395">
        <f t="shared" si="74"/>
        <v>0</v>
      </c>
      <c r="CA16" s="395">
        <f>BY16+(IF(CA14&gt;172,CA14-172,0)-CA12)</f>
        <v>0</v>
      </c>
      <c r="CB16" s="395">
        <f>BZ16+(IF(CB14&gt;172,CB14-172,0)-CB12)</f>
        <v>0</v>
      </c>
      <c r="CC16" s="140"/>
      <c r="CD16" s="394">
        <f t="shared" ref="CD16:CH16" si="75">CC16 + (IF(CD14&gt;172,CD14-172,0)-CD12)</f>
        <v>0</v>
      </c>
      <c r="CE16" s="395">
        <f t="shared" si="75"/>
        <v>0</v>
      </c>
      <c r="CF16" s="395">
        <f t="shared" si="75"/>
        <v>0</v>
      </c>
      <c r="CG16" s="395">
        <f t="shared" si="75"/>
        <v>0</v>
      </c>
      <c r="CH16" s="395">
        <f t="shared" si="75"/>
        <v>0</v>
      </c>
      <c r="CI16" s="395">
        <f>CG16+(IF(CI14&gt;172,CI14-172,0)-CI12)</f>
        <v>0</v>
      </c>
      <c r="CJ16" s="140"/>
      <c r="CK16" s="394">
        <f t="shared" ref="CK16:CO16" si="76">CJ16 + (IF(CK14&gt;172,CK14-172,0)-CK12)</f>
        <v>0</v>
      </c>
      <c r="CL16" s="395">
        <f t="shared" si="76"/>
        <v>0</v>
      </c>
      <c r="CM16" s="395">
        <f t="shared" si="76"/>
        <v>0</v>
      </c>
      <c r="CN16" s="395">
        <f t="shared" si="76"/>
        <v>0</v>
      </c>
      <c r="CO16" s="395">
        <f t="shared" si="76"/>
        <v>0</v>
      </c>
      <c r="CP16" s="387"/>
      <c r="CQ16" s="387"/>
      <c r="CR16" s="387"/>
      <c r="CS16" s="387"/>
      <c r="CT16" s="387"/>
      <c r="CU16" s="387"/>
      <c r="CV16" s="387"/>
      <c r="CW16" s="387"/>
      <c r="CX16" s="387"/>
      <c r="CY16" s="387"/>
      <c r="CZ16" s="141"/>
      <c r="DA16" s="343">
        <f>CO16</f>
        <v>0</v>
      </c>
      <c r="DB16" s="354"/>
      <c r="DC16" s="354"/>
      <c r="DD16" s="354"/>
      <c r="DE16" s="354"/>
      <c r="DF16" s="354"/>
      <c r="DG16" s="354"/>
      <c r="DH16" s="354"/>
      <c r="DI16" s="354"/>
      <c r="DJ16" s="354"/>
      <c r="DK16" s="354"/>
      <c r="DL16" s="354"/>
      <c r="DM16" s="354"/>
      <c r="DN16" s="354"/>
      <c r="DO16" s="354"/>
      <c r="DP16" s="354"/>
      <c r="DQ16" s="354"/>
      <c r="DR16" s="354"/>
      <c r="DS16" s="354"/>
      <c r="DT16" s="354"/>
      <c r="DU16" s="354"/>
      <c r="DV16" s="354"/>
      <c r="DW16" s="354"/>
      <c r="DX16" s="354"/>
      <c r="DY16" s="354"/>
      <c r="DZ16" s="354"/>
      <c r="EA16" s="354"/>
      <c r="EB16" s="354"/>
      <c r="EC16" s="354"/>
      <c r="ED16" s="354"/>
      <c r="EE16" s="354"/>
      <c r="EF16" s="354"/>
    </row>
    <row r="17" spans="1:136" ht="15" customHeight="1">
      <c r="A17" s="285"/>
      <c r="B17" s="281" t="s">
        <v>55</v>
      </c>
      <c r="C17" s="34" t="s">
        <v>88</v>
      </c>
      <c r="D17" s="50">
        <f>ROUNDUP((PLANEJAMENTO!$AY$7/PLANEJAMENTO!$BG$3)*PLANEJAMENTO!$BJ$5,0)</f>
        <v>41</v>
      </c>
      <c r="E17" s="50">
        <f>ROUNDUP((PLANEJAMENTO!$AY$7/PLANEJAMENTO!$BG$3)*PLANEJAMENTO!$BJ$5,0)</f>
        <v>41</v>
      </c>
      <c r="F17" s="50">
        <f>ROUNDUP((PLANEJAMENTO!$AY$7/PLANEJAMENTO!$BG$3)*PLANEJAMENTO!$BJ$5,0)</f>
        <v>41</v>
      </c>
      <c r="G17" s="50">
        <f>ROUNDUP((PLANEJAMENTO!$AY$7/PLANEJAMENTO!$BG$3)*PLANEJAMENTO!$BJ$5,0)</f>
        <v>41</v>
      </c>
      <c r="H17" s="50">
        <f>ROUNDUP((PLANEJAMENTO!$AY$7/PLANEJAMENTO!$BG$3)*PLANEJAMENTO!$BJ$5,0)</f>
        <v>41</v>
      </c>
      <c r="I17" s="38"/>
      <c r="J17" s="50">
        <f>ROUNDUP((PLANEJAMENTO!$AY$7/PLANEJAMENTO!$BG$3)*PLANEJAMENTO!$BJ$5,0)</f>
        <v>41</v>
      </c>
      <c r="K17" s="50">
        <f>ROUNDUP((PLANEJAMENTO!$AY$7/PLANEJAMENTO!$BG$3)*PLANEJAMENTO!$BJ$5,0)</f>
        <v>41</v>
      </c>
      <c r="L17" s="50">
        <f>ROUNDUP((PLANEJAMENTO!$AY$7/PLANEJAMENTO!$BG$3)*PLANEJAMENTO!$BJ$5,0)</f>
        <v>41</v>
      </c>
      <c r="M17" s="50">
        <f>ROUNDUP((PLANEJAMENTO!$AY$7/PLANEJAMENTO!$BG$3)*PLANEJAMENTO!$BJ$5,0)</f>
        <v>41</v>
      </c>
      <c r="N17" s="50">
        <f>ROUNDUP((PLANEJAMENTO!$AY$7/PLANEJAMENTO!$BG$3)*PLANEJAMENTO!$BJ$5,0)</f>
        <v>41</v>
      </c>
      <c r="O17" s="50">
        <f>ROUNDUP((PLANEJAMENTO!$AY$7/PLANEJAMENTO!$BG$3)*PLANEJAMENTO!$BJ$5,0)</f>
        <v>41</v>
      </c>
      <c r="P17" s="38"/>
      <c r="Q17" s="50">
        <f>ROUNDUP((PLANEJAMENTO!$AY$7/PLANEJAMENTO!$BG$3)*PLANEJAMENTO!$BJ$5,0)</f>
        <v>41</v>
      </c>
      <c r="R17" s="50">
        <f>ROUNDUP((PLANEJAMENTO!$AY$7/PLANEJAMENTO!$BG$3)*PLANEJAMENTO!$BJ$5,0)</f>
        <v>41</v>
      </c>
      <c r="S17" s="50">
        <f>ROUNDUP((PLANEJAMENTO!$AY$7/PLANEJAMENTO!$BG$3)*PLANEJAMENTO!$BJ$5,0)</f>
        <v>41</v>
      </c>
      <c r="T17" s="50">
        <f>ROUNDUP((PLANEJAMENTO!$AY$7/PLANEJAMENTO!$BG$3)*PLANEJAMENTO!$BJ$5,0)</f>
        <v>41</v>
      </c>
      <c r="U17" s="372"/>
      <c r="V17" s="372"/>
      <c r="W17" s="38"/>
      <c r="X17" s="50">
        <f>ROUNDUP((PLANEJAMENTO!$AY$7/PLANEJAMENTO!$BG$3)*PLANEJAMENTO!$BJ$5,0)</f>
        <v>41</v>
      </c>
      <c r="Y17" s="50">
        <f>ROUNDUP((PLANEJAMENTO!$AY$7/PLANEJAMENTO!$BG$3)*PLANEJAMENTO!$BJ$5,0)</f>
        <v>41</v>
      </c>
      <c r="Z17" s="50">
        <f>ROUNDUP((PLANEJAMENTO!$AY$7/PLANEJAMENTO!$BG$3)*PLANEJAMENTO!$BJ$5,0)</f>
        <v>41</v>
      </c>
      <c r="AA17" s="50">
        <f>ROUNDUP((PLANEJAMENTO!$AY$7/PLANEJAMENTO!$BG$3)*PLANEJAMENTO!$BJ$5,0)</f>
        <v>41</v>
      </c>
      <c r="AB17" s="50">
        <f>ROUNDUP((PLANEJAMENTO!$AY$7/PLANEJAMENTO!$BG$3)*PLANEJAMENTO!$BJ$5,0)</f>
        <v>41</v>
      </c>
      <c r="AC17" s="50">
        <f>ROUNDUP((PLANEJAMENTO!$AY$7/PLANEJAMENTO!$BG$3)*PLANEJAMENTO!$BJ$5,0)</f>
        <v>41</v>
      </c>
      <c r="AD17" s="38"/>
      <c r="AE17" s="50">
        <f>ROUNDUP((PLANEJAMENTO!$AY$7/PLANEJAMENTO!$BG$3)*PLANEJAMENTO!$BJ$5,0)</f>
        <v>41</v>
      </c>
      <c r="AF17" s="50">
        <f>ROUNDUP((PLANEJAMENTO!$AY$7/PLANEJAMENTO!$BG$3)*PLANEJAMENTO!$BJ$5,0)</f>
        <v>41</v>
      </c>
      <c r="AG17" s="50">
        <f>ROUNDUP((PLANEJAMENTO!$AY$7/PLANEJAMENTO!$BG$3)*PLANEJAMENTO!$BJ$5,0)</f>
        <v>41</v>
      </c>
      <c r="AH17" s="39"/>
      <c r="AI17" s="340">
        <f>ROUNDUP(SUM(D17:AG17),0)</f>
        <v>984</v>
      </c>
      <c r="AK17" s="281" t="s">
        <v>55</v>
      </c>
      <c r="AL17" s="34" t="s">
        <v>88</v>
      </c>
      <c r="AM17" s="372"/>
      <c r="AN17" s="88">
        <f>ROUNDUP((PLANEJAMENTO!$BA$7/PLANEJAMENTO!$BG$4)*PLANEJAMENTO!$BJ$5,0)</f>
        <v>38</v>
      </c>
      <c r="AO17" s="88">
        <f>ROUNDUP((PLANEJAMENTO!$BA$7/PLANEJAMENTO!$BG$4)*PLANEJAMENTO!$BJ$5,0)</f>
        <v>38</v>
      </c>
      <c r="AP17" s="38"/>
      <c r="AQ17" s="88">
        <f>ROUNDUP((PLANEJAMENTO!$BA$7/PLANEJAMENTO!$BG$4)*PLANEJAMENTO!$BJ$5,0)</f>
        <v>38</v>
      </c>
      <c r="AR17" s="88">
        <f>ROUNDUP((PLANEJAMENTO!$BA$7/PLANEJAMENTO!$BG$4)*PLANEJAMENTO!$BJ$5,0)</f>
        <v>38</v>
      </c>
      <c r="AS17" s="88">
        <f>ROUNDUP((PLANEJAMENTO!$BA$7/PLANEJAMENTO!$BG$4)*PLANEJAMENTO!$BJ$5,0)</f>
        <v>38</v>
      </c>
      <c r="AT17" s="88">
        <f>ROUNDUP((PLANEJAMENTO!$BA$7/PLANEJAMENTO!$BG$4)*PLANEJAMENTO!$BJ$5,0)</f>
        <v>38</v>
      </c>
      <c r="AU17" s="88">
        <f>ROUNDUP((PLANEJAMENTO!$BA$7/PLANEJAMENTO!$BG$4)*PLANEJAMENTO!$BJ$5,0)</f>
        <v>38</v>
      </c>
      <c r="AV17" s="88">
        <f>ROUNDUP((PLANEJAMENTO!$BA$7/PLANEJAMENTO!$BG$4)*PLANEJAMENTO!$BJ$5,0)</f>
        <v>38</v>
      </c>
      <c r="AW17" s="43"/>
      <c r="AX17" s="88">
        <f>ROUNDUP((PLANEJAMENTO!$BA$7/PLANEJAMENTO!$BG$4)*PLANEJAMENTO!$BJ$5,0)</f>
        <v>38</v>
      </c>
      <c r="AY17" s="88">
        <f>ROUNDUP((PLANEJAMENTO!$BA$7/PLANEJAMENTO!$BG$4)*PLANEJAMENTO!$BJ$5,0)</f>
        <v>38</v>
      </c>
      <c r="AZ17" s="88">
        <f>ROUNDUP((PLANEJAMENTO!$BA$7/PLANEJAMENTO!$BG$4)*PLANEJAMENTO!$BJ$5,0)</f>
        <v>38</v>
      </c>
      <c r="BA17" s="88">
        <f>ROUNDUP((PLANEJAMENTO!$BA$7/PLANEJAMENTO!$BG$4)*PLANEJAMENTO!$BJ$5,0)</f>
        <v>38</v>
      </c>
      <c r="BB17" s="88">
        <f>ROUNDUP((PLANEJAMENTO!$BA$7/PLANEJAMENTO!$BG$4)*PLANEJAMENTO!$BJ$5,0)</f>
        <v>38</v>
      </c>
      <c r="BC17" s="88">
        <f>ROUNDUP((PLANEJAMENTO!$BA$7/PLANEJAMENTO!$BG$4)*PLANEJAMENTO!$BJ$5,0)</f>
        <v>38</v>
      </c>
      <c r="BD17" s="43"/>
      <c r="BE17" s="88">
        <f>ROUNDUP((PLANEJAMENTO!$BA$7/PLANEJAMENTO!$BG$4)*PLANEJAMENTO!$BJ$5,0)</f>
        <v>38</v>
      </c>
      <c r="BF17" s="88">
        <f>ROUNDUP((PLANEJAMENTO!$BA$7/PLANEJAMENTO!$BG$4)*PLANEJAMENTO!$BJ$5,0)</f>
        <v>38</v>
      </c>
      <c r="BG17" s="88">
        <f>ROUNDUP((PLANEJAMENTO!$BA$7/PLANEJAMENTO!$BG$4)*PLANEJAMENTO!$BJ$5,0)</f>
        <v>38</v>
      </c>
      <c r="BH17" s="88">
        <f>ROUNDUP((PLANEJAMENTO!$BA$7/PLANEJAMENTO!$BG$4)*PLANEJAMENTO!$BJ$5,0)</f>
        <v>38</v>
      </c>
      <c r="BI17" s="88">
        <f>ROUNDUP((PLANEJAMENTO!$BA$7/PLANEJAMENTO!$BG$4)*PLANEJAMENTO!$BJ$5,0)</f>
        <v>38</v>
      </c>
      <c r="BJ17" s="88">
        <f>ROUNDUP((PLANEJAMENTO!$BA$7/PLANEJAMENTO!$BG$4)*PLANEJAMENTO!$BJ$5,0)</f>
        <v>38</v>
      </c>
      <c r="BK17" s="43"/>
      <c r="BL17" s="88">
        <f>ROUNDUP((PLANEJAMENTO!$BA$7/PLANEJAMENTO!$BG$4)*PLANEJAMENTO!$BJ$5,0)</f>
        <v>38</v>
      </c>
      <c r="BM17" s="88">
        <f>ROUNDUP((PLANEJAMENTO!$BA$7/PLANEJAMENTO!$BG$4)*PLANEJAMENTO!$BJ$5,0)</f>
        <v>38</v>
      </c>
      <c r="BN17" s="88">
        <f>ROUNDUP((PLANEJAMENTO!$BA$7/PLANEJAMENTO!$BG$4)*PLANEJAMENTO!$BJ$5,0)</f>
        <v>38</v>
      </c>
      <c r="BO17" s="88">
        <f>ROUNDUP((PLANEJAMENTO!$BA$7/PLANEJAMENTO!$BG$4)*PLANEJAMENTO!$BJ$5,0)</f>
        <v>38</v>
      </c>
      <c r="BP17" s="88">
        <f>ROUNDUP((PLANEJAMENTO!$BA$7/PLANEJAMENTO!$BG$4)*PLANEJAMENTO!$BJ$5,0)</f>
        <v>38</v>
      </c>
      <c r="BQ17" s="88">
        <f>ROUNDUP((PLANEJAMENTO!$BA$7/PLANEJAMENTO!$BG$4)*PLANEJAMENTO!$BJ$5,0)</f>
        <v>38</v>
      </c>
      <c r="BR17" s="340">
        <f>ROUNDUP(SUM(AM17:BP17),0)</f>
        <v>950</v>
      </c>
      <c r="BS17" s="353"/>
      <c r="BT17" s="281" t="s">
        <v>55</v>
      </c>
      <c r="BU17" s="34" t="s">
        <v>88</v>
      </c>
      <c r="BV17" s="38"/>
      <c r="BW17" s="88">
        <f>ROUNDUP((PLANEJAMENTO!$BC$7/PLANEJAMENTO!$BG$5)*PLANEJAMENTO!$BJ$5,0)</f>
        <v>37</v>
      </c>
      <c r="BX17" s="88">
        <f>ROUNDUP((PLANEJAMENTO!$BC$7/PLANEJAMENTO!$BG$5)*PLANEJAMENTO!$BJ$5,0)</f>
        <v>37</v>
      </c>
      <c r="BY17" s="88">
        <f>ROUNDUP((PLANEJAMENTO!$BC$7/PLANEJAMENTO!$BG$5)*PLANEJAMENTO!$BJ$5,0)</f>
        <v>37</v>
      </c>
      <c r="BZ17" s="88">
        <f>ROUNDUP((PLANEJAMENTO!$BC$7/PLANEJAMENTO!$BG$5)*PLANEJAMENTO!$BJ$5,0)</f>
        <v>37</v>
      </c>
      <c r="CA17" s="88">
        <f>ROUNDUP((PLANEJAMENTO!$BC$7/PLANEJAMENTO!$BG$5)*PLANEJAMENTO!$BJ$5,0)</f>
        <v>37</v>
      </c>
      <c r="CB17" s="88">
        <f>ROUNDUP((PLANEJAMENTO!$BC$7/PLANEJAMENTO!$BG$5)*PLANEJAMENTO!$BJ$5,0)</f>
        <v>37</v>
      </c>
      <c r="CC17" s="38"/>
      <c r="CD17" s="88">
        <f>ROUNDUP((PLANEJAMENTO!$BC$7/PLANEJAMENTO!$BG$5)*PLANEJAMENTO!$BJ$5,0)</f>
        <v>37</v>
      </c>
      <c r="CE17" s="88">
        <f>ROUNDUP((PLANEJAMENTO!$BC$7/PLANEJAMENTO!$BG$5)*PLANEJAMENTO!$BJ$5,0)</f>
        <v>37</v>
      </c>
      <c r="CF17" s="88">
        <f>ROUNDUP((PLANEJAMENTO!$BC$7/PLANEJAMENTO!$BG$5)*PLANEJAMENTO!$BJ$5,0)</f>
        <v>37</v>
      </c>
      <c r="CG17" s="88">
        <f>ROUNDUP((PLANEJAMENTO!$BC$7/PLANEJAMENTO!$BG$5)*PLANEJAMENTO!$BJ$5,0)</f>
        <v>37</v>
      </c>
      <c r="CH17" s="88">
        <f>ROUNDUP((PLANEJAMENTO!$BC$7/PLANEJAMENTO!$BG$5)*PLANEJAMENTO!$BJ$5,0)</f>
        <v>37</v>
      </c>
      <c r="CI17" s="88">
        <f>ROUNDUP((PLANEJAMENTO!$BC$7/PLANEJAMENTO!$BG$5)*PLANEJAMENTO!$BJ$5,0)</f>
        <v>37</v>
      </c>
      <c r="CJ17" s="38"/>
      <c r="CK17" s="88">
        <f>ROUNDUP((PLANEJAMENTO!$BC$7/PLANEJAMENTO!$BG$5)*PLANEJAMENTO!$BJ$5,0)</f>
        <v>37</v>
      </c>
      <c r="CL17" s="88">
        <f>ROUNDUP((PLANEJAMENTO!$BC$7/PLANEJAMENTO!$BG$5)*PLANEJAMENTO!$BJ$5,0)</f>
        <v>37</v>
      </c>
      <c r="CM17" s="88">
        <f>ROUNDUP((PLANEJAMENTO!$BC$7/PLANEJAMENTO!$BG$5)*PLANEJAMENTO!$BJ$5,0)</f>
        <v>37</v>
      </c>
      <c r="CN17" s="88">
        <f>ROUNDUP((PLANEJAMENTO!$BC$7/PLANEJAMENTO!$BG$5)*PLANEJAMENTO!$BJ$5,0)</f>
        <v>37</v>
      </c>
      <c r="CO17" s="88">
        <f>ROUNDUP((PLANEJAMENTO!$BC$7/PLANEJAMENTO!$BG$5)*PLANEJAMENTO!$BJ$5,0)</f>
        <v>37</v>
      </c>
      <c r="CP17" s="372"/>
      <c r="CQ17" s="372"/>
      <c r="CR17" s="372"/>
      <c r="CS17" s="372"/>
      <c r="CT17" s="372"/>
      <c r="CU17" s="372"/>
      <c r="CV17" s="372"/>
      <c r="CW17" s="372"/>
      <c r="CX17" s="372"/>
      <c r="CY17" s="372"/>
      <c r="CZ17" s="39"/>
      <c r="DA17" s="340">
        <f>ROUNDUP(SUM(BV17:CY17),0)</f>
        <v>629</v>
      </c>
      <c r="DB17" s="354"/>
      <c r="DC17" s="354"/>
      <c r="DD17" s="354"/>
      <c r="DE17" s="354"/>
      <c r="DF17" s="354"/>
      <c r="DG17" s="354"/>
      <c r="DH17" s="354"/>
      <c r="DI17" s="354"/>
      <c r="DJ17" s="354"/>
      <c r="DK17" s="354"/>
      <c r="DL17" s="354"/>
      <c r="DM17" s="354"/>
      <c r="DN17" s="354"/>
      <c r="DO17" s="354"/>
      <c r="DP17" s="354"/>
      <c r="DQ17" s="354"/>
      <c r="DR17" s="354"/>
      <c r="DS17" s="354"/>
      <c r="DT17" s="354"/>
      <c r="DU17" s="354"/>
      <c r="DV17" s="354"/>
      <c r="DW17" s="354"/>
      <c r="DX17" s="354"/>
      <c r="DY17" s="354"/>
      <c r="DZ17" s="354"/>
      <c r="EA17" s="354"/>
      <c r="EB17" s="354"/>
      <c r="EC17" s="354"/>
      <c r="ED17" s="354"/>
      <c r="EE17" s="354"/>
      <c r="EF17" s="354"/>
    </row>
    <row r="18" spans="1:136" ht="15" customHeight="1">
      <c r="A18" s="285"/>
      <c r="B18" s="282"/>
      <c r="C18" s="73" t="s">
        <v>89</v>
      </c>
      <c r="D18" s="88">
        <f>ROUNDUP((PLANEJAMENTO!$AZ$7/PLANEJAMENTO!$BG$3)*PLANEJAMENTO!$BJ$5,0)</f>
        <v>0</v>
      </c>
      <c r="E18" s="88">
        <f>ROUNDUP((PLANEJAMENTO!$AZ$7/PLANEJAMENTO!$BG$3)*PLANEJAMENTO!$BJ$5,0)</f>
        <v>0</v>
      </c>
      <c r="F18" s="88">
        <f>ROUNDUP((PLANEJAMENTO!$AZ$7/PLANEJAMENTO!$BG$3)*PLANEJAMENTO!$BJ$5,0)</f>
        <v>0</v>
      </c>
      <c r="G18" s="88">
        <f>ROUNDUP((PLANEJAMENTO!$AZ$7/PLANEJAMENTO!$BG$3)*PLANEJAMENTO!$BJ$5,0)</f>
        <v>0</v>
      </c>
      <c r="H18" s="88">
        <f>ROUNDUP((PLANEJAMENTO!$AZ$7/PLANEJAMENTO!$BG$3)*PLANEJAMENTO!$BJ$5,0)</f>
        <v>0</v>
      </c>
      <c r="I18" s="43"/>
      <c r="J18" s="88">
        <f>ROUNDUP((PLANEJAMENTO!$AZ$7/PLANEJAMENTO!$BG$3)*PLANEJAMENTO!$BJ$5,0)</f>
        <v>0</v>
      </c>
      <c r="K18" s="88">
        <f>ROUNDUP((PLANEJAMENTO!$AZ$7/PLANEJAMENTO!$BG$3)*PLANEJAMENTO!$BJ$5,0)</f>
        <v>0</v>
      </c>
      <c r="L18" s="88">
        <f>ROUNDUP((PLANEJAMENTO!$AZ$7/PLANEJAMENTO!$BG$3)*PLANEJAMENTO!$BJ$5,0)</f>
        <v>0</v>
      </c>
      <c r="M18" s="88">
        <f>ROUNDUP((PLANEJAMENTO!$AZ$7/PLANEJAMENTO!$BG$3)*PLANEJAMENTO!$BJ$5,0)</f>
        <v>0</v>
      </c>
      <c r="N18" s="88">
        <f>ROUNDUP((PLANEJAMENTO!$AZ$7/PLANEJAMENTO!$BG$3)*PLANEJAMENTO!$BJ$5,0)</f>
        <v>0</v>
      </c>
      <c r="O18" s="88">
        <f>ROUNDUP((PLANEJAMENTO!$AZ$7/PLANEJAMENTO!$BG$3)*PLANEJAMENTO!$BJ$5,0)</f>
        <v>0</v>
      </c>
      <c r="P18" s="43"/>
      <c r="Q18" s="88">
        <f>ROUNDUP((PLANEJAMENTO!$AZ$7/PLANEJAMENTO!$BG$3)*PLANEJAMENTO!$BJ$5,0)</f>
        <v>0</v>
      </c>
      <c r="R18" s="88">
        <f>ROUNDUP((PLANEJAMENTO!$AZ$7/PLANEJAMENTO!$BG$3)*PLANEJAMENTO!$BJ$5,0)</f>
        <v>0</v>
      </c>
      <c r="S18" s="88">
        <f>ROUNDUP((PLANEJAMENTO!$AZ$7/PLANEJAMENTO!$BG$3)*PLANEJAMENTO!$BJ$5,0)</f>
        <v>0</v>
      </c>
      <c r="T18" s="88">
        <f>ROUNDUP((PLANEJAMENTO!$AZ$7/PLANEJAMENTO!$BG$3)*PLANEJAMENTO!$BJ$5,0)</f>
        <v>0</v>
      </c>
      <c r="U18" s="45"/>
      <c r="V18" s="45"/>
      <c r="W18" s="43"/>
      <c r="X18" s="88">
        <f>ROUNDUP((PLANEJAMENTO!$AZ$7/PLANEJAMENTO!$BG$3)*PLANEJAMENTO!$BJ$5,0)</f>
        <v>0</v>
      </c>
      <c r="Y18" s="88">
        <f>ROUNDUP((PLANEJAMENTO!$AZ$7/PLANEJAMENTO!$BG$3)*PLANEJAMENTO!$BJ$5,0)</f>
        <v>0</v>
      </c>
      <c r="Z18" s="88">
        <f>ROUNDUP((PLANEJAMENTO!$AZ$7/PLANEJAMENTO!$BG$3)*PLANEJAMENTO!$BJ$5,0)</f>
        <v>0</v>
      </c>
      <c r="AA18" s="88">
        <f>ROUNDUP((PLANEJAMENTO!$AZ$7/PLANEJAMENTO!$BG$3)*PLANEJAMENTO!$BJ$5,0)</f>
        <v>0</v>
      </c>
      <c r="AB18" s="88">
        <f>ROUNDUP((PLANEJAMENTO!$AZ$7/PLANEJAMENTO!$BG$3)*PLANEJAMENTO!$BJ$5,0)</f>
        <v>0</v>
      </c>
      <c r="AC18" s="88">
        <f>ROUNDUP((PLANEJAMENTO!$AZ$7/PLANEJAMENTO!$BG$3)*PLANEJAMENTO!$BJ$5,0)</f>
        <v>0</v>
      </c>
      <c r="AD18" s="43"/>
      <c r="AE18" s="88">
        <f>ROUNDUP((PLANEJAMENTO!$AZ$7/PLANEJAMENTO!$BG$3)*PLANEJAMENTO!$BJ$5,0)</f>
        <v>0</v>
      </c>
      <c r="AF18" s="88">
        <f>ROUNDUP((PLANEJAMENTO!$AZ$7/PLANEJAMENTO!$BG$3)*PLANEJAMENTO!$BJ$5,0)</f>
        <v>0</v>
      </c>
      <c r="AG18" s="88">
        <f>ROUNDUP((PLANEJAMENTO!$AZ$7/PLANEJAMENTO!$BG$3)*PLANEJAMENTO!$BJ$5,0)</f>
        <v>0</v>
      </c>
      <c r="AH18" s="46"/>
      <c r="AI18" s="344">
        <f>SUM(D18:AG18)</f>
        <v>0</v>
      </c>
      <c r="AK18" s="282"/>
      <c r="AL18" s="73" t="s">
        <v>89</v>
      </c>
      <c r="AM18" s="45"/>
      <c r="AN18" s="88">
        <f>ROUNDUP((PLANEJAMENTO!$BB$7/PLANEJAMENTO!$BG$4)*PLANEJAMENTO!$BJ$5,0)</f>
        <v>0</v>
      </c>
      <c r="AO18" s="88">
        <f>ROUNDUP((PLANEJAMENTO!$BB$7/PLANEJAMENTO!$BG$4)*PLANEJAMENTO!$BJ$5,0)</f>
        <v>0</v>
      </c>
      <c r="AP18" s="43"/>
      <c r="AQ18" s="88">
        <f>ROUNDUP((PLANEJAMENTO!$BB$7/PLANEJAMENTO!$BG$4)*PLANEJAMENTO!$BJ$5,0)</f>
        <v>0</v>
      </c>
      <c r="AR18" s="88">
        <f>ROUNDUP((PLANEJAMENTO!$BB$7/PLANEJAMENTO!$BG$4)*PLANEJAMENTO!$BJ$5,0)</f>
        <v>0</v>
      </c>
      <c r="AS18" s="88">
        <f>ROUNDUP((PLANEJAMENTO!$BB$7/PLANEJAMENTO!$BG$4)*PLANEJAMENTO!$BJ$5,0)</f>
        <v>0</v>
      </c>
      <c r="AT18" s="88">
        <f>ROUNDUP((PLANEJAMENTO!$BB$7/PLANEJAMENTO!$BG$4)*PLANEJAMENTO!$BJ$5,0)</f>
        <v>0</v>
      </c>
      <c r="AU18" s="88">
        <f>ROUNDUP((PLANEJAMENTO!$BB$7/PLANEJAMENTO!$BG$4)*PLANEJAMENTO!$BJ$5,0)</f>
        <v>0</v>
      </c>
      <c r="AV18" s="88">
        <f>ROUNDUP((PLANEJAMENTO!$BB$7/PLANEJAMENTO!$BG$4)*PLANEJAMENTO!$BJ$5,0)</f>
        <v>0</v>
      </c>
      <c r="AW18" s="43"/>
      <c r="AX18" s="88">
        <f>ROUNDUP((PLANEJAMENTO!$BB$7/PLANEJAMENTO!$BG$4)*PLANEJAMENTO!$BJ$5,0)</f>
        <v>0</v>
      </c>
      <c r="AY18" s="88">
        <f>ROUNDUP((PLANEJAMENTO!$BB$7/PLANEJAMENTO!$BG$4)*PLANEJAMENTO!$BJ$5,0)</f>
        <v>0</v>
      </c>
      <c r="AZ18" s="88">
        <f>ROUNDUP((PLANEJAMENTO!$BB$7/PLANEJAMENTO!$BG$4)*PLANEJAMENTO!$BJ$5,0)</f>
        <v>0</v>
      </c>
      <c r="BA18" s="88">
        <f>ROUNDUP((PLANEJAMENTO!$BB$7/PLANEJAMENTO!$BG$4)*PLANEJAMENTO!$BJ$5,0)</f>
        <v>0</v>
      </c>
      <c r="BB18" s="88">
        <f>ROUNDUP((PLANEJAMENTO!$BB$7/PLANEJAMENTO!$BG$4)*PLANEJAMENTO!$BJ$5,0)</f>
        <v>0</v>
      </c>
      <c r="BC18" s="88">
        <f>ROUNDUP((PLANEJAMENTO!$BB$7/PLANEJAMENTO!$BG$4)*PLANEJAMENTO!$BJ$5,0)</f>
        <v>0</v>
      </c>
      <c r="BD18" s="43"/>
      <c r="BE18" s="88">
        <f>ROUNDUP((PLANEJAMENTO!$BB$7/PLANEJAMENTO!$BG$4)*PLANEJAMENTO!$BJ$5,0)</f>
        <v>0</v>
      </c>
      <c r="BF18" s="88">
        <f>ROUNDUP((PLANEJAMENTO!$BB$7/PLANEJAMENTO!$BG$4)*PLANEJAMENTO!$BJ$5,0)</f>
        <v>0</v>
      </c>
      <c r="BG18" s="88">
        <f>ROUNDUP((PLANEJAMENTO!$BB$7/PLANEJAMENTO!$BG$4)*PLANEJAMENTO!$BJ$5,0)</f>
        <v>0</v>
      </c>
      <c r="BH18" s="88">
        <f>ROUNDUP((PLANEJAMENTO!$BB$7/PLANEJAMENTO!$BG$4)*PLANEJAMENTO!$BJ$5,0)</f>
        <v>0</v>
      </c>
      <c r="BI18" s="88">
        <f>ROUNDUP((PLANEJAMENTO!$BB$7/PLANEJAMENTO!$BG$4)*PLANEJAMENTO!$BJ$5,0)</f>
        <v>0</v>
      </c>
      <c r="BJ18" s="88">
        <f>ROUNDUP((PLANEJAMENTO!$BB$7/PLANEJAMENTO!$BG$4)*PLANEJAMENTO!$BJ$5,0)</f>
        <v>0</v>
      </c>
      <c r="BK18" s="43"/>
      <c r="BL18" s="88">
        <f>ROUNDUP((PLANEJAMENTO!$BB$7/PLANEJAMENTO!$BG$4)*PLANEJAMENTO!$BJ$5,0)</f>
        <v>0</v>
      </c>
      <c r="BM18" s="88">
        <f>ROUNDUP((PLANEJAMENTO!$BB$7/PLANEJAMENTO!$BG$4)*PLANEJAMENTO!$BJ$5,0)</f>
        <v>0</v>
      </c>
      <c r="BN18" s="88">
        <f>ROUNDUP((PLANEJAMENTO!$BB$7/PLANEJAMENTO!$BG$4)*PLANEJAMENTO!$BJ$5,0)</f>
        <v>0</v>
      </c>
      <c r="BO18" s="88">
        <f>ROUNDUP((PLANEJAMENTO!$BB$7/PLANEJAMENTO!$BG$4)*PLANEJAMENTO!$BJ$5,0)</f>
        <v>0</v>
      </c>
      <c r="BP18" s="88">
        <f>ROUNDUP((PLANEJAMENTO!$BB$7/PLANEJAMENTO!$BG$4)*PLANEJAMENTO!$BJ$5,0)</f>
        <v>0</v>
      </c>
      <c r="BQ18" s="88">
        <f>ROUNDUP((PLANEJAMENTO!$BB$7/PLANEJAMENTO!$BG$4)*PLANEJAMENTO!$BJ$5,0)</f>
        <v>0</v>
      </c>
      <c r="BR18" s="344">
        <f>SUM(AM18:BP18)</f>
        <v>0</v>
      </c>
      <c r="BS18" s="353"/>
      <c r="BT18" s="282"/>
      <c r="BU18" s="73" t="s">
        <v>89</v>
      </c>
      <c r="BV18" s="43"/>
      <c r="BW18" s="88">
        <f>ROUNDUP((PLANEJAMENTO!$BD$7/PLANEJAMENTO!$BG$3)*PLANEJAMENTO!$BJ$5,0)</f>
        <v>0</v>
      </c>
      <c r="BX18" s="88">
        <f>ROUNDUP((PLANEJAMENTO!$BD$7/PLANEJAMENTO!$BG$3)*PLANEJAMENTO!$BJ$5,0)</f>
        <v>0</v>
      </c>
      <c r="BY18" s="88">
        <f>ROUNDUP((PLANEJAMENTO!$BD$7/PLANEJAMENTO!$BG$3)*PLANEJAMENTO!$BJ$5,0)</f>
        <v>0</v>
      </c>
      <c r="BZ18" s="88">
        <f>ROUNDUP((PLANEJAMENTO!$BD$7/PLANEJAMENTO!$BG$3)*PLANEJAMENTO!$BJ$5,0)</f>
        <v>0</v>
      </c>
      <c r="CA18" s="88">
        <f>ROUNDUP((PLANEJAMENTO!$BD$7/PLANEJAMENTO!$BG$3)*PLANEJAMENTO!$BJ$5,0)</f>
        <v>0</v>
      </c>
      <c r="CB18" s="88">
        <f>ROUNDUP((PLANEJAMENTO!$BD$7/PLANEJAMENTO!$BG$3)*PLANEJAMENTO!$BJ$5,0)</f>
        <v>0</v>
      </c>
      <c r="CC18" s="43"/>
      <c r="CD18" s="88">
        <f>ROUNDUP((PLANEJAMENTO!$BD$7/PLANEJAMENTO!$BG$3)*PLANEJAMENTO!$BJ$5,0)</f>
        <v>0</v>
      </c>
      <c r="CE18" s="88">
        <f>ROUNDUP((PLANEJAMENTO!$BD$7/PLANEJAMENTO!$BG$3)*PLANEJAMENTO!$BJ$5,0)</f>
        <v>0</v>
      </c>
      <c r="CF18" s="88">
        <f>ROUNDUP((PLANEJAMENTO!$BD$7/PLANEJAMENTO!$BG$3)*PLANEJAMENTO!$BJ$5,0)</f>
        <v>0</v>
      </c>
      <c r="CG18" s="88">
        <f>ROUNDUP((PLANEJAMENTO!$BD$7/PLANEJAMENTO!$BG$3)*PLANEJAMENTO!$BJ$5,0)</f>
        <v>0</v>
      </c>
      <c r="CH18" s="88">
        <f>ROUNDUP((PLANEJAMENTO!$BD$7/PLANEJAMENTO!$BG$3)*PLANEJAMENTO!$BJ$5,0)</f>
        <v>0</v>
      </c>
      <c r="CI18" s="88">
        <f>ROUNDUP((PLANEJAMENTO!$BD$7/PLANEJAMENTO!$BG$3)*PLANEJAMENTO!$BJ$5,0)</f>
        <v>0</v>
      </c>
      <c r="CJ18" s="43"/>
      <c r="CK18" s="88">
        <f>ROUNDUP((PLANEJAMENTO!$BD$7/PLANEJAMENTO!$BG$3)*PLANEJAMENTO!$BJ$5,0)</f>
        <v>0</v>
      </c>
      <c r="CL18" s="88">
        <f>ROUNDUP((PLANEJAMENTO!$BD$7/PLANEJAMENTO!$BG$3)*PLANEJAMENTO!$BJ$5,0)</f>
        <v>0</v>
      </c>
      <c r="CM18" s="88">
        <f>ROUNDUP((PLANEJAMENTO!$BD$7/PLANEJAMENTO!$BG$3)*PLANEJAMENTO!$BJ$5,0)</f>
        <v>0</v>
      </c>
      <c r="CN18" s="88">
        <f>ROUNDUP((PLANEJAMENTO!$BD$7/PLANEJAMENTO!$BG$3)*PLANEJAMENTO!$BJ$5,0)</f>
        <v>0</v>
      </c>
      <c r="CO18" s="88">
        <f>ROUNDUP((PLANEJAMENTO!$BD$7/PLANEJAMENTO!$BG$3)*PLANEJAMENTO!$BJ$5,0)</f>
        <v>0</v>
      </c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6"/>
      <c r="DA18" s="344">
        <f>SUM(BV18:CY18)</f>
        <v>0</v>
      </c>
      <c r="DB18" s="354"/>
      <c r="DC18" s="354"/>
      <c r="DD18" s="354"/>
      <c r="DE18" s="354"/>
      <c r="DF18" s="354"/>
      <c r="DG18" s="354"/>
      <c r="DH18" s="354"/>
      <c r="DI18" s="354"/>
      <c r="DJ18" s="354"/>
      <c r="DK18" s="354"/>
      <c r="DL18" s="354"/>
      <c r="DM18" s="354"/>
      <c r="DN18" s="354"/>
      <c r="DO18" s="354"/>
      <c r="DP18" s="354"/>
      <c r="DQ18" s="354"/>
      <c r="DR18" s="354"/>
      <c r="DS18" s="354"/>
      <c r="DT18" s="354"/>
      <c r="DU18" s="354"/>
      <c r="DV18" s="354"/>
      <c r="DW18" s="354"/>
      <c r="DX18" s="354"/>
      <c r="DY18" s="354"/>
      <c r="DZ18" s="354"/>
      <c r="EA18" s="354"/>
      <c r="EB18" s="354"/>
      <c r="EC18" s="354"/>
      <c r="ED18" s="354"/>
      <c r="EE18" s="354"/>
      <c r="EF18" s="354"/>
    </row>
    <row r="19" spans="1:136" ht="15" customHeight="1">
      <c r="A19" s="285"/>
      <c r="B19" s="282"/>
      <c r="C19" s="73" t="s">
        <v>388</v>
      </c>
      <c r="D19" s="88">
        <f>SUM(D17:D18)</f>
        <v>41</v>
      </c>
      <c r="E19" s="88">
        <f t="shared" ref="E19:H19" si="77">SUM(E17:E18)</f>
        <v>41</v>
      </c>
      <c r="F19" s="88">
        <f t="shared" si="77"/>
        <v>41</v>
      </c>
      <c r="G19" s="88">
        <f t="shared" si="77"/>
        <v>41</v>
      </c>
      <c r="H19" s="88">
        <f t="shared" si="77"/>
        <v>41</v>
      </c>
      <c r="I19" s="43"/>
      <c r="J19" s="88">
        <f>SUM(J17:J18)</f>
        <v>41</v>
      </c>
      <c r="K19" s="88">
        <f t="shared" ref="K19:N19" si="78">SUM(K17:K18)</f>
        <v>41</v>
      </c>
      <c r="L19" s="88">
        <f t="shared" si="78"/>
        <v>41</v>
      </c>
      <c r="M19" s="88">
        <f t="shared" si="78"/>
        <v>41</v>
      </c>
      <c r="N19" s="88">
        <f t="shared" si="78"/>
        <v>41</v>
      </c>
      <c r="O19" s="88">
        <f>SUM(O17:O18)</f>
        <v>41</v>
      </c>
      <c r="P19" s="43"/>
      <c r="Q19" s="88">
        <f>SUM(Q17:Q18)</f>
        <v>41</v>
      </c>
      <c r="R19" s="88">
        <f t="shared" ref="R19:T19" si="79">SUM(R17:R18)</f>
        <v>41</v>
      </c>
      <c r="S19" s="88">
        <f t="shared" si="79"/>
        <v>41</v>
      </c>
      <c r="T19" s="88">
        <f t="shared" si="79"/>
        <v>41</v>
      </c>
      <c r="U19" s="45"/>
      <c r="V19" s="45"/>
      <c r="W19" s="43"/>
      <c r="X19" s="88">
        <f>SUM(X17:X18)</f>
        <v>41</v>
      </c>
      <c r="Y19" s="88">
        <f t="shared" ref="Y19:AB19" si="80">SUM(Y17:Y18)</f>
        <v>41</v>
      </c>
      <c r="Z19" s="88">
        <f t="shared" si="80"/>
        <v>41</v>
      </c>
      <c r="AA19" s="88">
        <f t="shared" si="80"/>
        <v>41</v>
      </c>
      <c r="AB19" s="88">
        <f t="shared" si="80"/>
        <v>41</v>
      </c>
      <c r="AC19" s="88">
        <f>SUM(AC17:AC18)</f>
        <v>41</v>
      </c>
      <c r="AD19" s="43"/>
      <c r="AE19" s="88">
        <f t="shared" ref="AE19:AF19" si="81">SUM(AE17:AE18)</f>
        <v>41</v>
      </c>
      <c r="AF19" s="88">
        <f t="shared" si="81"/>
        <v>41</v>
      </c>
      <c r="AG19" s="88">
        <f>SUM(AG17:AG18)</f>
        <v>41</v>
      </c>
      <c r="AH19" s="46"/>
      <c r="AI19" s="89"/>
      <c r="AK19" s="282"/>
      <c r="AL19" s="73" t="s">
        <v>388</v>
      </c>
      <c r="AM19" s="45"/>
      <c r="AN19" s="88">
        <f t="shared" ref="AN19:AO19" si="82">SUM(AN17:AN18)</f>
        <v>38</v>
      </c>
      <c r="AO19" s="88">
        <f t="shared" si="82"/>
        <v>38</v>
      </c>
      <c r="AP19" s="43"/>
      <c r="AQ19" s="88">
        <f>SUM(AQ17:AQ18)</f>
        <v>38</v>
      </c>
      <c r="AR19" s="88">
        <f t="shared" ref="AR19:AU19" si="83">SUM(AR17:AR18)</f>
        <v>38</v>
      </c>
      <c r="AS19" s="88">
        <f t="shared" si="83"/>
        <v>38</v>
      </c>
      <c r="AT19" s="88">
        <f t="shared" si="83"/>
        <v>38</v>
      </c>
      <c r="AU19" s="88">
        <f t="shared" si="83"/>
        <v>38</v>
      </c>
      <c r="AV19" s="88">
        <f>SUM(AV17:AV18)</f>
        <v>38</v>
      </c>
      <c r="AW19" s="43"/>
      <c r="AX19" s="88">
        <f>SUM(AX17:AX18)</f>
        <v>38</v>
      </c>
      <c r="AY19" s="88">
        <f t="shared" ref="AY19:BB19" si="84">SUM(AY17:AY18)</f>
        <v>38</v>
      </c>
      <c r="AZ19" s="88">
        <f t="shared" si="84"/>
        <v>38</v>
      </c>
      <c r="BA19" s="88">
        <f t="shared" si="84"/>
        <v>38</v>
      </c>
      <c r="BB19" s="88">
        <f t="shared" si="84"/>
        <v>38</v>
      </c>
      <c r="BC19" s="88">
        <f>SUM(BC17:BC18)</f>
        <v>38</v>
      </c>
      <c r="BD19" s="43"/>
      <c r="BE19" s="88">
        <f>SUM(BE17:BE18)</f>
        <v>38</v>
      </c>
      <c r="BF19" s="88">
        <f t="shared" ref="BF19:BI19" si="85">SUM(BF17:BF18)</f>
        <v>38</v>
      </c>
      <c r="BG19" s="88">
        <f t="shared" si="85"/>
        <v>38</v>
      </c>
      <c r="BH19" s="88">
        <f t="shared" si="85"/>
        <v>38</v>
      </c>
      <c r="BI19" s="88">
        <f t="shared" si="85"/>
        <v>38</v>
      </c>
      <c r="BJ19" s="88">
        <f>SUM(BJ17:BJ18)</f>
        <v>38</v>
      </c>
      <c r="BK19" s="43"/>
      <c r="BL19" s="88">
        <f>SUM(BL17:BL18)</f>
        <v>38</v>
      </c>
      <c r="BM19" s="88">
        <f t="shared" ref="BM19:BQ19" si="86">SUM(BM17:BM18)</f>
        <v>38</v>
      </c>
      <c r="BN19" s="88">
        <f t="shared" si="86"/>
        <v>38</v>
      </c>
      <c r="BO19" s="88">
        <f t="shared" si="86"/>
        <v>38</v>
      </c>
      <c r="BP19" s="88">
        <f t="shared" si="86"/>
        <v>38</v>
      </c>
      <c r="BQ19" s="88">
        <f t="shared" si="86"/>
        <v>38</v>
      </c>
      <c r="BR19" s="89"/>
      <c r="BS19" s="353"/>
      <c r="BT19" s="282"/>
      <c r="BU19" s="73" t="s">
        <v>388</v>
      </c>
      <c r="BV19" s="43"/>
      <c r="BW19" s="88">
        <f t="shared" ref="BW19:BZ19" si="87">SUM(BW17:BW18)</f>
        <v>37</v>
      </c>
      <c r="BX19" s="88">
        <f t="shared" si="87"/>
        <v>37</v>
      </c>
      <c r="BY19" s="88">
        <f t="shared" si="87"/>
        <v>37</v>
      </c>
      <c r="BZ19" s="88">
        <f t="shared" si="87"/>
        <v>37</v>
      </c>
      <c r="CA19" s="88">
        <f>SUM(CA17:CA18)</f>
        <v>37</v>
      </c>
      <c r="CB19" s="88">
        <f>SUM(CB17:CB18)</f>
        <v>37</v>
      </c>
      <c r="CC19" s="43"/>
      <c r="CD19" s="88">
        <f t="shared" ref="CD19:CF19" si="88">SUM(CD17:CD18)</f>
        <v>37</v>
      </c>
      <c r="CE19" s="88">
        <f t="shared" si="88"/>
        <v>37</v>
      </c>
      <c r="CF19" s="88">
        <f t="shared" si="88"/>
        <v>37</v>
      </c>
      <c r="CG19" s="88">
        <f>SUM(CG17:CG18)</f>
        <v>37</v>
      </c>
      <c r="CH19" s="88">
        <f>SUM(CH17:CH18)</f>
        <v>37</v>
      </c>
      <c r="CI19" s="88">
        <f>SUM(CI17:CI18)</f>
        <v>37</v>
      </c>
      <c r="CJ19" s="43"/>
      <c r="CK19" s="88">
        <f t="shared" ref="CK19:CM19" si="89">SUM(CK17:CK18)</f>
        <v>37</v>
      </c>
      <c r="CL19" s="88">
        <f t="shared" si="89"/>
        <v>37</v>
      </c>
      <c r="CM19" s="88">
        <f t="shared" si="89"/>
        <v>37</v>
      </c>
      <c r="CN19" s="88">
        <f>SUM(CN17:CN18)</f>
        <v>37</v>
      </c>
      <c r="CO19" s="88">
        <f>SUM(CO17:CO18)</f>
        <v>37</v>
      </c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6"/>
      <c r="DA19" s="89"/>
      <c r="DB19" s="354"/>
      <c r="DC19" s="354"/>
      <c r="DD19" s="354"/>
      <c r="DE19" s="354"/>
      <c r="DF19" s="354"/>
      <c r="DG19" s="354"/>
      <c r="DH19" s="354"/>
      <c r="DI19" s="354"/>
      <c r="DJ19" s="354"/>
      <c r="DK19" s="354"/>
      <c r="DL19" s="354"/>
      <c r="DM19" s="354"/>
      <c r="DN19" s="354"/>
      <c r="DO19" s="354"/>
      <c r="DP19" s="354"/>
      <c r="DQ19" s="354"/>
      <c r="DR19" s="354"/>
      <c r="DS19" s="354"/>
      <c r="DT19" s="354"/>
      <c r="DU19" s="354"/>
      <c r="DV19" s="354"/>
      <c r="DW19" s="354"/>
      <c r="DX19" s="354"/>
      <c r="DY19" s="354"/>
      <c r="DZ19" s="354"/>
      <c r="EA19" s="354"/>
      <c r="EB19" s="354"/>
      <c r="EC19" s="354"/>
      <c r="ED19" s="354"/>
      <c r="EE19" s="354"/>
      <c r="EF19" s="354"/>
    </row>
    <row r="20" spans="1:136" ht="15" customHeight="1">
      <c r="A20" s="285"/>
      <c r="B20" s="282"/>
      <c r="C20" s="35" t="s">
        <v>45</v>
      </c>
      <c r="D20" s="33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85"/>
      <c r="V20" s="385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28"/>
      <c r="AI20" s="30">
        <f>SUM(D20:AG20)</f>
        <v>0</v>
      </c>
      <c r="AK20" s="282"/>
      <c r="AL20" s="35" t="s">
        <v>45</v>
      </c>
      <c r="AM20" s="385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30">
        <f>SUM(AM20:BP20)</f>
        <v>0</v>
      </c>
      <c r="BS20" s="353"/>
      <c r="BT20" s="282"/>
      <c r="BU20" s="35" t="s">
        <v>45</v>
      </c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385"/>
      <c r="CQ20" s="385"/>
      <c r="CR20" s="385"/>
      <c r="CS20" s="385"/>
      <c r="CT20" s="385"/>
      <c r="CU20" s="385"/>
      <c r="CV20" s="385"/>
      <c r="CW20" s="385"/>
      <c r="CX20" s="385"/>
      <c r="CY20" s="385"/>
      <c r="CZ20" s="28"/>
      <c r="DA20" s="30">
        <f>SUM(BV20:CY20)</f>
        <v>0</v>
      </c>
      <c r="DB20" s="354"/>
      <c r="DC20" s="354"/>
      <c r="DD20" s="354"/>
      <c r="DE20" s="354"/>
      <c r="DF20" s="354"/>
      <c r="DG20" s="354"/>
      <c r="DH20" s="354"/>
      <c r="DI20" s="354"/>
      <c r="DJ20" s="354"/>
      <c r="DK20" s="354"/>
      <c r="DL20" s="354"/>
      <c r="DM20" s="354"/>
      <c r="DN20" s="354"/>
      <c r="DO20" s="354"/>
      <c r="DP20" s="354"/>
      <c r="DQ20" s="354"/>
      <c r="DR20" s="354"/>
      <c r="DS20" s="354"/>
      <c r="DT20" s="354"/>
      <c r="DU20" s="354"/>
      <c r="DV20" s="354"/>
      <c r="DW20" s="354"/>
      <c r="DX20" s="354"/>
      <c r="DY20" s="354"/>
      <c r="DZ20" s="354"/>
      <c r="EA20" s="354"/>
      <c r="EB20" s="354"/>
      <c r="EC20" s="354"/>
      <c r="ED20" s="354"/>
      <c r="EE20" s="354"/>
      <c r="EF20" s="354"/>
    </row>
    <row r="21" spans="1:136" ht="15.75" customHeight="1" thickBot="1">
      <c r="A21" s="285"/>
      <c r="B21" s="282"/>
      <c r="C21" s="73" t="s">
        <v>389</v>
      </c>
      <c r="D21" s="342">
        <f>IF(D20&gt;D17,D17,D20)-D17</f>
        <v>-41</v>
      </c>
      <c r="E21" s="342">
        <f>D21+(IF(E20&gt;E17,E17,E20)-E17)</f>
        <v>-82</v>
      </c>
      <c r="F21" s="342">
        <f t="shared" ref="F21:H21" si="90">E21+(IF(F20&gt;F17,F17,F20)-F17)</f>
        <v>-123</v>
      </c>
      <c r="G21" s="342">
        <f t="shared" si="90"/>
        <v>-164</v>
      </c>
      <c r="H21" s="342">
        <f t="shared" si="90"/>
        <v>-205</v>
      </c>
      <c r="I21" s="27"/>
      <c r="J21" s="342">
        <f>H21+(IF(J20&gt;J17,J17,J20)-J17)</f>
        <v>-246</v>
      </c>
      <c r="K21" s="342">
        <f t="shared" ref="K21:O21" si="91">J21+(IF(K20&gt;K17,K17,K20)-K17)</f>
        <v>-287</v>
      </c>
      <c r="L21" s="342">
        <f t="shared" si="91"/>
        <v>-328</v>
      </c>
      <c r="M21" s="342">
        <f t="shared" si="91"/>
        <v>-369</v>
      </c>
      <c r="N21" s="342">
        <f t="shared" si="91"/>
        <v>-410</v>
      </c>
      <c r="O21" s="342">
        <f t="shared" si="91"/>
        <v>-451</v>
      </c>
      <c r="P21" s="27"/>
      <c r="Q21" s="342">
        <f>O21+(IF(Q20&gt;Q17,Q17,Q20)-Q17)</f>
        <v>-492</v>
      </c>
      <c r="R21" s="342">
        <f t="shared" ref="R21:T21" si="92">Q21+(IF(R20&gt;R17,R17,R20)-R17)</f>
        <v>-533</v>
      </c>
      <c r="S21" s="342">
        <f t="shared" si="92"/>
        <v>-574</v>
      </c>
      <c r="T21" s="342">
        <f t="shared" si="92"/>
        <v>-615</v>
      </c>
      <c r="U21" s="386"/>
      <c r="V21" s="386"/>
      <c r="W21" s="27"/>
      <c r="X21" s="342">
        <f>T21+(IF(X20&gt;X17,X17,X20)-X17)</f>
        <v>-656</v>
      </c>
      <c r="Y21" s="342">
        <f t="shared" ref="Y21:AC21" si="93">X21+(IF(Y20&gt;Y17,Y17,Y20)-Y17)</f>
        <v>-697</v>
      </c>
      <c r="Z21" s="342">
        <f t="shared" si="93"/>
        <v>-738</v>
      </c>
      <c r="AA21" s="342">
        <f t="shared" si="93"/>
        <v>-779</v>
      </c>
      <c r="AB21" s="342">
        <f t="shared" si="93"/>
        <v>-820</v>
      </c>
      <c r="AC21" s="342">
        <f t="shared" si="93"/>
        <v>-861</v>
      </c>
      <c r="AD21" s="27"/>
      <c r="AE21" s="342">
        <f>AC21+(IF(AE20&gt;AE17,AE17,AE20)-AE17)</f>
        <v>-902</v>
      </c>
      <c r="AF21" s="342">
        <f t="shared" ref="AF21:AG21" si="94">AE21+(IF(AF20&gt;AF17,AF17,AF20)-AF17)</f>
        <v>-943</v>
      </c>
      <c r="AG21" s="342">
        <f t="shared" si="94"/>
        <v>-984</v>
      </c>
      <c r="AH21" s="29"/>
      <c r="AI21" s="31">
        <f>ROUNDUP(AG21,0)</f>
        <v>-984</v>
      </c>
      <c r="AK21" s="282"/>
      <c r="AL21" s="73" t="s">
        <v>389</v>
      </c>
      <c r="AM21" s="386"/>
      <c r="AN21" s="342">
        <f t="shared" ref="AN21:AO21" si="95">AM21+(IF(AN20&gt;AN17,AN17,AN20)-AN17)</f>
        <v>-38</v>
      </c>
      <c r="AO21" s="342">
        <f t="shared" si="95"/>
        <v>-76</v>
      </c>
      <c r="AP21" s="27"/>
      <c r="AQ21" s="342">
        <f>AO21+(IF(AQ20&gt;AQ17,AQ17,AQ20)-AQ17)</f>
        <v>-114</v>
      </c>
      <c r="AR21" s="342">
        <f t="shared" ref="AR21:AV21" si="96">AQ21+(IF(AR20&gt;AR17,AR17,AR20)-AR17)</f>
        <v>-152</v>
      </c>
      <c r="AS21" s="342">
        <f t="shared" si="96"/>
        <v>-190</v>
      </c>
      <c r="AT21" s="342">
        <f t="shared" si="96"/>
        <v>-228</v>
      </c>
      <c r="AU21" s="342">
        <f t="shared" si="96"/>
        <v>-266</v>
      </c>
      <c r="AV21" s="342">
        <f t="shared" si="96"/>
        <v>-304</v>
      </c>
      <c r="AW21" s="27"/>
      <c r="AX21" s="342">
        <f>AV21+(IF(AX20&gt;AX17,AX17,AX20)-AX17)</f>
        <v>-342</v>
      </c>
      <c r="AY21" s="342">
        <f t="shared" ref="AY21:BC21" si="97">AX21+(IF(AY20&gt;AY17,AY17,AY20)-AY17)</f>
        <v>-380</v>
      </c>
      <c r="AZ21" s="342">
        <f t="shared" si="97"/>
        <v>-418</v>
      </c>
      <c r="BA21" s="342">
        <f t="shared" si="97"/>
        <v>-456</v>
      </c>
      <c r="BB21" s="342">
        <f t="shared" si="97"/>
        <v>-494</v>
      </c>
      <c r="BC21" s="342">
        <f t="shared" si="97"/>
        <v>-532</v>
      </c>
      <c r="BD21" s="27"/>
      <c r="BE21" s="342">
        <f>BC21+(IF(BE20&gt;BE17,BE17,BE20)-BE17)</f>
        <v>-570</v>
      </c>
      <c r="BF21" s="342">
        <f t="shared" ref="BF21:BJ21" si="98">BE21+(IF(BF20&gt;BF17,BF17,BF20)-BF17)</f>
        <v>-608</v>
      </c>
      <c r="BG21" s="342">
        <f t="shared" si="98"/>
        <v>-646</v>
      </c>
      <c r="BH21" s="342">
        <f t="shared" si="98"/>
        <v>-684</v>
      </c>
      <c r="BI21" s="342">
        <f t="shared" si="98"/>
        <v>-722</v>
      </c>
      <c r="BJ21" s="342">
        <f t="shared" si="98"/>
        <v>-760</v>
      </c>
      <c r="BK21" s="27"/>
      <c r="BL21" s="342">
        <f>BJ21+(IF(BL20&gt;BL17,BL17,BL20)-BL17)</f>
        <v>-798</v>
      </c>
      <c r="BM21" s="342">
        <f t="shared" ref="BM21:BQ21" si="99">BL21+(IF(BM20&gt;BM17,BM17,BM20)-BM17)</f>
        <v>-836</v>
      </c>
      <c r="BN21" s="342">
        <f t="shared" si="99"/>
        <v>-874</v>
      </c>
      <c r="BO21" s="342">
        <f t="shared" si="99"/>
        <v>-912</v>
      </c>
      <c r="BP21" s="342">
        <f t="shared" si="99"/>
        <v>-950</v>
      </c>
      <c r="BQ21" s="342">
        <f t="shared" si="99"/>
        <v>-988</v>
      </c>
      <c r="BR21" s="31">
        <f>ROUNDUP(BP21,0)</f>
        <v>-950</v>
      </c>
      <c r="BS21" s="353"/>
      <c r="BT21" s="282"/>
      <c r="BU21" s="73" t="s">
        <v>389</v>
      </c>
      <c r="BV21" s="27"/>
      <c r="BW21" s="342">
        <f>BV21+(IF(BW20&gt;BW17,BW17,BW20)-BW17)</f>
        <v>-37</v>
      </c>
      <c r="BX21" s="342">
        <f t="shared" ref="BX21:CB21" si="100">BW21+(IF(BX20&gt;BX17,BX17,BX20)-BX17)</f>
        <v>-74</v>
      </c>
      <c r="BY21" s="342">
        <f t="shared" si="100"/>
        <v>-111</v>
      </c>
      <c r="BZ21" s="342">
        <f t="shared" si="100"/>
        <v>-148</v>
      </c>
      <c r="CA21" s="342">
        <f t="shared" si="100"/>
        <v>-185</v>
      </c>
      <c r="CB21" s="342">
        <f t="shared" si="100"/>
        <v>-222</v>
      </c>
      <c r="CC21" s="27"/>
      <c r="CD21" s="342">
        <f>CB21+(IF(CD20&gt;CD17,CD17,CD20)-CD17)</f>
        <v>-259</v>
      </c>
      <c r="CE21" s="342">
        <f t="shared" ref="CE21:CI21" si="101">CD21+(IF(CE20&gt;CE17,CE17,CE20)-CE17)</f>
        <v>-296</v>
      </c>
      <c r="CF21" s="342">
        <f t="shared" si="101"/>
        <v>-333</v>
      </c>
      <c r="CG21" s="342">
        <f t="shared" si="101"/>
        <v>-370</v>
      </c>
      <c r="CH21" s="342">
        <f t="shared" si="101"/>
        <v>-407</v>
      </c>
      <c r="CI21" s="342">
        <f t="shared" si="101"/>
        <v>-444</v>
      </c>
      <c r="CJ21" s="27"/>
      <c r="CK21" s="342">
        <f>CI21+(IF(CK20&gt;CK17,CK17,CK20)-CK17)</f>
        <v>-481</v>
      </c>
      <c r="CL21" s="342">
        <f t="shared" ref="CL21:CO21" si="102">CK21+(IF(CL20&gt;CL17,CL17,CL20)-CL17)</f>
        <v>-518</v>
      </c>
      <c r="CM21" s="342">
        <f t="shared" si="102"/>
        <v>-555</v>
      </c>
      <c r="CN21" s="342">
        <f t="shared" si="102"/>
        <v>-592</v>
      </c>
      <c r="CO21" s="342">
        <f t="shared" si="102"/>
        <v>-629</v>
      </c>
      <c r="CP21" s="386"/>
      <c r="CQ21" s="386"/>
      <c r="CR21" s="386"/>
      <c r="CS21" s="386"/>
      <c r="CT21" s="386"/>
      <c r="CU21" s="386"/>
      <c r="CV21" s="386"/>
      <c r="CW21" s="386"/>
      <c r="CX21" s="386"/>
      <c r="CY21" s="386"/>
      <c r="CZ21" s="29"/>
      <c r="DA21" s="390">
        <f>ROUNDUP(CO21,0)</f>
        <v>-629</v>
      </c>
      <c r="DB21" s="354"/>
      <c r="DC21" s="354"/>
      <c r="DD21" s="354"/>
      <c r="DE21" s="354"/>
      <c r="DF21" s="354"/>
      <c r="DG21" s="354"/>
      <c r="DH21" s="354"/>
      <c r="DI21" s="354"/>
      <c r="DJ21" s="354"/>
      <c r="DK21" s="354"/>
      <c r="DL21" s="354"/>
      <c r="DM21" s="354"/>
      <c r="DN21" s="354"/>
      <c r="DO21" s="354"/>
      <c r="DP21" s="354"/>
      <c r="DQ21" s="354"/>
      <c r="DR21" s="354"/>
      <c r="DS21" s="354"/>
      <c r="DT21" s="354"/>
      <c r="DU21" s="354"/>
      <c r="DV21" s="354"/>
      <c r="DW21" s="354"/>
      <c r="DX21" s="354"/>
      <c r="DY21" s="354"/>
      <c r="DZ21" s="354"/>
      <c r="EA21" s="354"/>
      <c r="EB21" s="354"/>
      <c r="EC21" s="354"/>
      <c r="ED21" s="354"/>
      <c r="EE21" s="354"/>
      <c r="EF21" s="354"/>
    </row>
    <row r="22" spans="1:136" ht="15" customHeight="1" thickBot="1">
      <c r="A22" s="285"/>
      <c r="B22" s="283"/>
      <c r="C22" s="142" t="s">
        <v>94</v>
      </c>
      <c r="D22" s="341">
        <f>IF(D20&gt;172,D20-172,0)-D18</f>
        <v>0</v>
      </c>
      <c r="E22" s="341">
        <f>D22 + (IF(E20&gt;172,E20-172,0)-E18)</f>
        <v>0</v>
      </c>
      <c r="F22" s="341">
        <f t="shared" ref="F22:H22" si="103">E22 + (IF(F20&gt;172,F20-172,0)-F18)</f>
        <v>0</v>
      </c>
      <c r="G22" s="341">
        <f t="shared" si="103"/>
        <v>0</v>
      </c>
      <c r="H22" s="341">
        <f t="shared" si="103"/>
        <v>0</v>
      </c>
      <c r="I22" s="140"/>
      <c r="J22" s="341">
        <f>H22+(IF(J20&gt;172,J20-172,0)-J18)</f>
        <v>0</v>
      </c>
      <c r="K22" s="341">
        <f>J22 + (IF(K20&gt;172,K20-172,0)-K18)</f>
        <v>0</v>
      </c>
      <c r="L22" s="341">
        <f t="shared" ref="L22:O22" si="104">K22 + (IF(L20&gt;172,L20-172,0)-L18)</f>
        <v>0</v>
      </c>
      <c r="M22" s="341">
        <f t="shared" si="104"/>
        <v>0</v>
      </c>
      <c r="N22" s="341">
        <f t="shared" si="104"/>
        <v>0</v>
      </c>
      <c r="O22" s="341">
        <f t="shared" si="104"/>
        <v>0</v>
      </c>
      <c r="P22" s="140"/>
      <c r="Q22" s="341">
        <f>O22+(IF(Q20&gt;172,Q20-172,0)-Q18)</f>
        <v>0</v>
      </c>
      <c r="R22" s="341">
        <f>Q22 + (IF(R20&gt;172,R20-172,0)-R18)</f>
        <v>0</v>
      </c>
      <c r="S22" s="341">
        <f t="shared" ref="S22:V22" si="105">R22 + (IF(S20&gt;172,S20-172,0)-S18)</f>
        <v>0</v>
      </c>
      <c r="T22" s="341">
        <f t="shared" si="105"/>
        <v>0</v>
      </c>
      <c r="U22" s="387"/>
      <c r="V22" s="387"/>
      <c r="W22" s="140"/>
      <c r="X22" s="341">
        <f>T22+(IF(X20&gt;172,X20-172,0)-X18)</f>
        <v>0</v>
      </c>
      <c r="Y22" s="341">
        <f>X22 + (IF(Y20&gt;172,Y20-172,0)-Y18)</f>
        <v>0</v>
      </c>
      <c r="Z22" s="341">
        <f t="shared" ref="Z22:AC22" si="106">Y22 + (IF(Z20&gt;172,Z20-172,0)-Z18)</f>
        <v>0</v>
      </c>
      <c r="AA22" s="341">
        <f t="shared" si="106"/>
        <v>0</v>
      </c>
      <c r="AB22" s="341">
        <f t="shared" si="106"/>
        <v>0</v>
      </c>
      <c r="AC22" s="341">
        <f t="shared" si="106"/>
        <v>0</v>
      </c>
      <c r="AD22" s="140"/>
      <c r="AE22" s="341">
        <f>AC22+(IF(AE20&gt;172,AE20-172,0)-AE18)</f>
        <v>0</v>
      </c>
      <c r="AF22" s="341">
        <f>AE22 + (IF(AF20&gt;172,AF20-172,0)-AF18)</f>
        <v>0</v>
      </c>
      <c r="AG22" s="341">
        <f t="shared" ref="AG22" si="107">AF22 + (IF(AG20&gt;172,AG20-172,0)-AG18)</f>
        <v>0</v>
      </c>
      <c r="AH22" s="141"/>
      <c r="AI22" s="343">
        <f>AG22</f>
        <v>0</v>
      </c>
      <c r="AK22" s="283"/>
      <c r="AL22" s="142" t="s">
        <v>94</v>
      </c>
      <c r="AM22" s="387"/>
      <c r="AN22" s="341">
        <f>AM22 + (IF(AN20&gt;172,AN20-172,0)-AN18)</f>
        <v>0</v>
      </c>
      <c r="AO22" s="341">
        <f t="shared" ref="AO22" si="108">AN22 + (IF(AO20&gt;172,AO20-172,0)-AO18)</f>
        <v>0</v>
      </c>
      <c r="AP22" s="140"/>
      <c r="AQ22" s="341">
        <f>AO22+(IF(AQ20&gt;172,AQ20-172,0)-AQ18)</f>
        <v>0</v>
      </c>
      <c r="AR22" s="341">
        <f>AQ22 + (IF(AR20&gt;172,AR20-172,0)-AR18)</f>
        <v>0</v>
      </c>
      <c r="AS22" s="341">
        <f t="shared" ref="AS22:AV22" si="109">AR22 + (IF(AS20&gt;172,AS20-172,0)-AS18)</f>
        <v>0</v>
      </c>
      <c r="AT22" s="341">
        <f t="shared" si="109"/>
        <v>0</v>
      </c>
      <c r="AU22" s="341">
        <f t="shared" si="109"/>
        <v>0</v>
      </c>
      <c r="AV22" s="341">
        <f t="shared" si="109"/>
        <v>0</v>
      </c>
      <c r="AW22" s="140"/>
      <c r="AX22" s="341">
        <f>AV22+(IF(AX20&gt;172,AX20-172,0)-AX18)</f>
        <v>0</v>
      </c>
      <c r="AY22" s="341">
        <f>AX22 + (IF(AY20&gt;172,AY20-172,0)-AY18)</f>
        <v>0</v>
      </c>
      <c r="AZ22" s="341">
        <f t="shared" ref="AZ22:BC22" si="110">AY22 + (IF(AZ20&gt;172,AZ20-172,0)-AZ18)</f>
        <v>0</v>
      </c>
      <c r="BA22" s="341">
        <f t="shared" si="110"/>
        <v>0</v>
      </c>
      <c r="BB22" s="341">
        <f t="shared" si="110"/>
        <v>0</v>
      </c>
      <c r="BC22" s="341">
        <f t="shared" si="110"/>
        <v>0</v>
      </c>
      <c r="BD22" s="140"/>
      <c r="BE22" s="341">
        <f>BC22+(IF(BE20&gt;172,BE20-172,0)-BE18)</f>
        <v>0</v>
      </c>
      <c r="BF22" s="341">
        <f>BE22 + (IF(BF20&gt;172,BF20-172,0)-BF18)</f>
        <v>0</v>
      </c>
      <c r="BG22" s="341">
        <f t="shared" ref="BG22:BJ22" si="111">BF22 + (IF(BG20&gt;172,BG20-172,0)-BG18)</f>
        <v>0</v>
      </c>
      <c r="BH22" s="341">
        <f t="shared" si="111"/>
        <v>0</v>
      </c>
      <c r="BI22" s="341">
        <f t="shared" si="111"/>
        <v>0</v>
      </c>
      <c r="BJ22" s="341">
        <f t="shared" si="111"/>
        <v>0</v>
      </c>
      <c r="BK22" s="140"/>
      <c r="BL22" s="341">
        <f>BJ22+(IF(BL20&gt;172,BL20-172,0)-BL18)</f>
        <v>0</v>
      </c>
      <c r="BM22" s="341">
        <f>BL22 + (IF(BM20&gt;172,BM20-172,0)-BM18)</f>
        <v>0</v>
      </c>
      <c r="BN22" s="341">
        <f t="shared" ref="BN22:BQ22" si="112">BM22 + (IF(BN20&gt;172,BN20-172,0)-BN18)</f>
        <v>0</v>
      </c>
      <c r="BO22" s="341">
        <f t="shared" si="112"/>
        <v>0</v>
      </c>
      <c r="BP22" s="341">
        <f t="shared" si="112"/>
        <v>0</v>
      </c>
      <c r="BQ22" s="341">
        <f t="shared" si="112"/>
        <v>0</v>
      </c>
      <c r="BR22" s="343">
        <f>BP22</f>
        <v>0</v>
      </c>
      <c r="BS22" s="353"/>
      <c r="BT22" s="283"/>
      <c r="BU22" s="142" t="s">
        <v>94</v>
      </c>
      <c r="BV22" s="140"/>
      <c r="BW22" s="341">
        <f>BV22 + (IF(BW20&gt;172,BW20-172,0)-BW18)</f>
        <v>0</v>
      </c>
      <c r="BX22" s="341">
        <f t="shared" ref="BX22:BZ22" si="113">BW22 + (IF(BX20&gt;172,BX20-172,0)-BX18)</f>
        <v>0</v>
      </c>
      <c r="BY22" s="341">
        <f t="shared" si="113"/>
        <v>0</v>
      </c>
      <c r="BZ22" s="341">
        <f t="shared" si="113"/>
        <v>0</v>
      </c>
      <c r="CA22" s="341">
        <f>BY22+(IF(CA20&gt;172,CA20-172,0)-CA18)</f>
        <v>0</v>
      </c>
      <c r="CB22" s="341">
        <f>BZ22+(IF(CB20&gt;172,CB20-172,0)-CB18)</f>
        <v>0</v>
      </c>
      <c r="CC22" s="140"/>
      <c r="CD22" s="341">
        <f t="shared" ref="CD22:CH22" si="114">CC22 + (IF(CD20&gt;172,CD20-172,0)-CD18)</f>
        <v>0</v>
      </c>
      <c r="CE22" s="341">
        <f t="shared" si="114"/>
        <v>0</v>
      </c>
      <c r="CF22" s="341">
        <f t="shared" si="114"/>
        <v>0</v>
      </c>
      <c r="CG22" s="341">
        <f t="shared" si="114"/>
        <v>0</v>
      </c>
      <c r="CH22" s="341">
        <f t="shared" si="114"/>
        <v>0</v>
      </c>
      <c r="CI22" s="341">
        <f>CG22+(IF(CI20&gt;172,CI20-172,0)-CI18)</f>
        <v>0</v>
      </c>
      <c r="CJ22" s="140"/>
      <c r="CK22" s="341">
        <f t="shared" ref="CK22:CO22" si="115">CJ22 + (IF(CK20&gt;172,CK20-172,0)-CK18)</f>
        <v>0</v>
      </c>
      <c r="CL22" s="341">
        <f t="shared" si="115"/>
        <v>0</v>
      </c>
      <c r="CM22" s="341">
        <f t="shared" si="115"/>
        <v>0</v>
      </c>
      <c r="CN22" s="341">
        <f t="shared" si="115"/>
        <v>0</v>
      </c>
      <c r="CO22" s="341">
        <f t="shared" si="115"/>
        <v>0</v>
      </c>
      <c r="CP22" s="387"/>
      <c r="CQ22" s="387"/>
      <c r="CR22" s="387"/>
      <c r="CS22" s="387"/>
      <c r="CT22" s="387"/>
      <c r="CU22" s="387"/>
      <c r="CV22" s="387"/>
      <c r="CW22" s="387"/>
      <c r="CX22" s="387"/>
      <c r="CY22" s="387"/>
      <c r="CZ22" s="141"/>
      <c r="DA22" s="343">
        <f>CO22</f>
        <v>0</v>
      </c>
      <c r="DB22" s="354"/>
      <c r="DC22" s="354"/>
      <c r="DD22" s="354"/>
      <c r="DE22" s="354"/>
      <c r="DF22" s="354"/>
      <c r="DG22" s="354"/>
      <c r="DH22" s="354"/>
      <c r="DI22" s="354"/>
      <c r="DJ22" s="354"/>
      <c r="DK22" s="354"/>
      <c r="DL22" s="354"/>
      <c r="DM22" s="354"/>
      <c r="DN22" s="354"/>
      <c r="DO22" s="354"/>
      <c r="DP22" s="354"/>
      <c r="DQ22" s="354"/>
      <c r="DR22" s="354"/>
      <c r="DS22" s="354"/>
      <c r="DT22" s="354"/>
      <c r="DU22" s="354"/>
      <c r="DV22" s="354"/>
      <c r="DW22" s="354"/>
      <c r="DX22" s="354"/>
      <c r="DY22" s="354"/>
      <c r="DZ22" s="354"/>
      <c r="EA22" s="354"/>
      <c r="EB22" s="354"/>
      <c r="EC22" s="354"/>
      <c r="ED22" s="354"/>
      <c r="EE22" s="354"/>
      <c r="EF22" s="354"/>
    </row>
    <row r="23" spans="1:136" ht="15.75" customHeight="1">
      <c r="A23" s="285"/>
      <c r="B23" s="281" t="s">
        <v>56</v>
      </c>
      <c r="C23" s="34" t="s">
        <v>88</v>
      </c>
      <c r="D23" s="50">
        <f>SUM(D5,D11,D17)</f>
        <v>154</v>
      </c>
      <c r="E23" s="50">
        <f>SUM(E5,E11,E17)</f>
        <v>154</v>
      </c>
      <c r="F23" s="50">
        <f>SUM(F5,F11,F17)</f>
        <v>154</v>
      </c>
      <c r="G23" s="50">
        <f>SUM(G5,G11,G17)</f>
        <v>154</v>
      </c>
      <c r="H23" s="50">
        <f>SUM(H5,H11,H17)</f>
        <v>154</v>
      </c>
      <c r="I23" s="38"/>
      <c r="J23" s="50">
        <f>SUM(J5,J11,J17)</f>
        <v>154</v>
      </c>
      <c r="K23" s="50">
        <f>SUM(K5,K11,K17)</f>
        <v>154</v>
      </c>
      <c r="L23" s="50">
        <f>SUM(L5,L11,L17)</f>
        <v>154</v>
      </c>
      <c r="M23" s="50">
        <f>SUM(M5,M11,M17)</f>
        <v>154</v>
      </c>
      <c r="N23" s="50">
        <f>SUM(N5,N11,N17)</f>
        <v>154</v>
      </c>
      <c r="O23" s="50">
        <f>SUM(O5,O11,O17)</f>
        <v>154</v>
      </c>
      <c r="P23" s="38"/>
      <c r="Q23" s="50">
        <f>SUM(Q5,Q11,Q17)</f>
        <v>154</v>
      </c>
      <c r="R23" s="50">
        <f>SUM(R5,R11,R17)</f>
        <v>154</v>
      </c>
      <c r="S23" s="50">
        <f>SUM(S5,S11,S17)</f>
        <v>154</v>
      </c>
      <c r="T23" s="50">
        <f>SUM(T5,T11,T17)</f>
        <v>154</v>
      </c>
      <c r="U23" s="372"/>
      <c r="V23" s="372"/>
      <c r="W23" s="38"/>
      <c r="X23" s="50">
        <f>SUM(X5,X11,X17)</f>
        <v>154</v>
      </c>
      <c r="Y23" s="50">
        <f>SUM(Y5,Y11,Y17)</f>
        <v>154</v>
      </c>
      <c r="Z23" s="50">
        <f>SUM(Z5,Z11,Z17)</f>
        <v>154</v>
      </c>
      <c r="AA23" s="50">
        <f>SUM(AA5,AA11,AA17)</f>
        <v>154</v>
      </c>
      <c r="AB23" s="50">
        <f>SUM(AB5,AB11,AB17)</f>
        <v>154</v>
      </c>
      <c r="AC23" s="50">
        <f>SUM(AC5,AC11,AC17)</f>
        <v>154</v>
      </c>
      <c r="AD23" s="38"/>
      <c r="AE23" s="50">
        <f>SUM(AE5,AE11,AE17)</f>
        <v>154</v>
      </c>
      <c r="AF23" s="50">
        <f>SUM(AF5,AF11,AF17)</f>
        <v>154</v>
      </c>
      <c r="AG23" s="50">
        <f>SUM(AG5,AG11,AG17)</f>
        <v>154</v>
      </c>
      <c r="AH23" s="39"/>
      <c r="AI23" s="32">
        <f>SUM(D23:AG23)</f>
        <v>3696</v>
      </c>
      <c r="AK23" s="281" t="s">
        <v>56</v>
      </c>
      <c r="AL23" s="34" t="s">
        <v>88</v>
      </c>
      <c r="AM23" s="372"/>
      <c r="AN23" s="50">
        <f>SUM(AN5,AN11,AN17)</f>
        <v>146</v>
      </c>
      <c r="AO23" s="50">
        <f>SUM(AO5,AO11,AO17)</f>
        <v>146</v>
      </c>
      <c r="AP23" s="38"/>
      <c r="AQ23" s="50">
        <f>SUM(AQ5,AQ11,AQ17)</f>
        <v>146</v>
      </c>
      <c r="AR23" s="50">
        <f>SUM(AR5,AR11,AR17)</f>
        <v>146</v>
      </c>
      <c r="AS23" s="50">
        <f>SUM(AS5,AS11,AS17)</f>
        <v>146</v>
      </c>
      <c r="AT23" s="50">
        <f>SUM(AT5,AT11,AT17)</f>
        <v>146</v>
      </c>
      <c r="AU23" s="50">
        <f>SUM(AU5,AU11,AU17)</f>
        <v>146</v>
      </c>
      <c r="AV23" s="50">
        <f>SUM(AV5,AV11,AV17)</f>
        <v>146</v>
      </c>
      <c r="AW23" s="38"/>
      <c r="AX23" s="50">
        <f>SUM(AX5,AX11,AX17)</f>
        <v>146</v>
      </c>
      <c r="AY23" s="50">
        <f>SUM(AY5,AY11,AY17)</f>
        <v>146</v>
      </c>
      <c r="AZ23" s="50">
        <f>SUM(AZ5,AZ11,AZ17)</f>
        <v>146</v>
      </c>
      <c r="BA23" s="50">
        <f>SUM(BA5,BA11,BA17)</f>
        <v>146</v>
      </c>
      <c r="BB23" s="50">
        <f>SUM(BB5,BB11,BB17)</f>
        <v>146</v>
      </c>
      <c r="BC23" s="50">
        <f>SUM(BC5,BC11,BC17)</f>
        <v>146</v>
      </c>
      <c r="BD23" s="38"/>
      <c r="BE23" s="50">
        <f>SUM(BE5,BE11,BE17)</f>
        <v>146</v>
      </c>
      <c r="BF23" s="50">
        <f>SUM(BF5,BF11,BF17)</f>
        <v>146</v>
      </c>
      <c r="BG23" s="50">
        <f>SUM(BG5,BG11,BG17)</f>
        <v>146</v>
      </c>
      <c r="BH23" s="50">
        <f>SUM(BH5,BH11,BH17)</f>
        <v>146</v>
      </c>
      <c r="BI23" s="50">
        <f>SUM(BI5,BI11,BI17)</f>
        <v>146</v>
      </c>
      <c r="BJ23" s="50">
        <f>SUM(BJ5,BJ11,BJ17)</f>
        <v>146</v>
      </c>
      <c r="BK23" s="38"/>
      <c r="BL23" s="50">
        <f>SUM(BL5,BL11,BL17)</f>
        <v>146</v>
      </c>
      <c r="BM23" s="50">
        <f>SUM(BM5,BM11,BM17)</f>
        <v>146</v>
      </c>
      <c r="BN23" s="50">
        <f>SUM(BN5,BN11,BN17)</f>
        <v>146</v>
      </c>
      <c r="BO23" s="50">
        <f>SUM(BO5,BO11,BO17)</f>
        <v>146</v>
      </c>
      <c r="BP23" s="50">
        <f>SUM(BP5,BP11,BP17)</f>
        <v>146</v>
      </c>
      <c r="BQ23" s="50">
        <f>SUM(BQ5,BQ11,BQ17)</f>
        <v>146</v>
      </c>
      <c r="BR23" s="32">
        <f>SUM(AM23:BP23)</f>
        <v>3650</v>
      </c>
      <c r="BS23" s="353"/>
      <c r="BT23" s="281" t="s">
        <v>56</v>
      </c>
      <c r="BU23" s="34" t="s">
        <v>88</v>
      </c>
      <c r="BV23" s="38"/>
      <c r="BW23" s="50">
        <f>SUM(BW5,BW11,BW17)</f>
        <v>141</v>
      </c>
      <c r="BX23" s="50">
        <f>SUM(BX5,BX11,BX17)</f>
        <v>141</v>
      </c>
      <c r="BY23" s="50">
        <f>SUM(BY5,BY11,BY17)</f>
        <v>141</v>
      </c>
      <c r="BZ23" s="50">
        <f>SUM(BZ5,BZ11,BZ17)</f>
        <v>141</v>
      </c>
      <c r="CA23" s="50">
        <f>SUM(CA5,CA11,CA17)</f>
        <v>141</v>
      </c>
      <c r="CB23" s="50">
        <f>SUM(CB5,CB11,CB17)</f>
        <v>141</v>
      </c>
      <c r="CC23" s="38"/>
      <c r="CD23" s="50">
        <f>SUM(CD5,CD11,CD17)</f>
        <v>141</v>
      </c>
      <c r="CE23" s="50">
        <f>SUM(CE5,CE11,CE17)</f>
        <v>141</v>
      </c>
      <c r="CF23" s="50">
        <f>SUM(CF5,CF11,CF17)</f>
        <v>141</v>
      </c>
      <c r="CG23" s="50">
        <f>SUM(CG5,CG11,CG17)</f>
        <v>141</v>
      </c>
      <c r="CH23" s="50">
        <f>SUM(CH5,CH11,CH17)</f>
        <v>141</v>
      </c>
      <c r="CI23" s="50">
        <f>SUM(CI5,CI11,CI17)</f>
        <v>141</v>
      </c>
      <c r="CJ23" s="38"/>
      <c r="CK23" s="50">
        <f>SUM(CK5,CK11,CK17)</f>
        <v>141</v>
      </c>
      <c r="CL23" s="50">
        <f>SUM(CL5,CL11,CL17)</f>
        <v>141</v>
      </c>
      <c r="CM23" s="50">
        <f>SUM(CM5,CM11,CM17)</f>
        <v>141</v>
      </c>
      <c r="CN23" s="50">
        <f>SUM(CN5,CN11,CN17)</f>
        <v>141</v>
      </c>
      <c r="CO23" s="50">
        <f>SUM(CO5,CO11,CO17)</f>
        <v>141</v>
      </c>
      <c r="CP23" s="372"/>
      <c r="CQ23" s="372"/>
      <c r="CR23" s="372"/>
      <c r="CS23" s="372"/>
      <c r="CT23" s="372"/>
      <c r="CU23" s="372"/>
      <c r="CV23" s="372"/>
      <c r="CW23" s="372"/>
      <c r="CX23" s="372"/>
      <c r="CY23" s="372"/>
      <c r="CZ23" s="39"/>
      <c r="DA23" s="32">
        <f>SUM(BV23:CY23)</f>
        <v>2397</v>
      </c>
      <c r="DB23" s="354"/>
      <c r="DC23" s="354"/>
      <c r="DD23" s="354"/>
      <c r="DE23" s="354"/>
      <c r="DF23" s="354"/>
      <c r="DG23" s="354"/>
      <c r="DH23" s="354"/>
      <c r="DI23" s="354"/>
      <c r="DJ23" s="354"/>
      <c r="DK23" s="354"/>
      <c r="DL23" s="354"/>
      <c r="DM23" s="354"/>
      <c r="DN23" s="354"/>
      <c r="DO23" s="354"/>
      <c r="DP23" s="354"/>
      <c r="DQ23" s="354"/>
      <c r="DR23" s="354"/>
      <c r="DS23" s="354"/>
      <c r="DT23" s="354"/>
      <c r="DU23" s="354"/>
      <c r="DV23" s="354"/>
      <c r="DW23" s="354"/>
      <c r="DX23" s="354"/>
      <c r="DY23" s="354"/>
      <c r="DZ23" s="354"/>
      <c r="EA23" s="354"/>
      <c r="EB23" s="354"/>
      <c r="EC23" s="354"/>
      <c r="ED23" s="354"/>
      <c r="EE23" s="354"/>
      <c r="EF23" s="354"/>
    </row>
    <row r="24" spans="1:136" ht="15" customHeight="1">
      <c r="A24" s="285"/>
      <c r="B24" s="282"/>
      <c r="C24" s="73" t="s">
        <v>89</v>
      </c>
      <c r="D24" s="88">
        <f>SUM(D6,D12,D18)</f>
        <v>0</v>
      </c>
      <c r="E24" s="88">
        <f t="shared" ref="E24:H24" si="116">SUM(E6,E12,E18)</f>
        <v>0</v>
      </c>
      <c r="F24" s="88">
        <f t="shared" si="116"/>
        <v>0</v>
      </c>
      <c r="G24" s="88">
        <f t="shared" si="116"/>
        <v>0</v>
      </c>
      <c r="H24" s="88">
        <f t="shared" si="116"/>
        <v>0</v>
      </c>
      <c r="I24" s="43"/>
      <c r="J24" s="88">
        <f>SUM(J6,J12,J18)</f>
        <v>0</v>
      </c>
      <c r="K24" s="88">
        <f t="shared" ref="K24:N24" si="117">SUM(K6,K12,K18)</f>
        <v>0</v>
      </c>
      <c r="L24" s="88">
        <f t="shared" si="117"/>
        <v>0</v>
      </c>
      <c r="M24" s="88">
        <f t="shared" si="117"/>
        <v>0</v>
      </c>
      <c r="N24" s="88">
        <f t="shared" si="117"/>
        <v>0</v>
      </c>
      <c r="O24" s="88">
        <f>SUM(O6,O12,O18)</f>
        <v>0</v>
      </c>
      <c r="P24" s="43"/>
      <c r="Q24" s="88">
        <f>SUM(Q6,Q12,Q18)</f>
        <v>0</v>
      </c>
      <c r="R24" s="88">
        <f t="shared" ref="R24:U24" si="118">SUM(R6,R12,R18)</f>
        <v>0</v>
      </c>
      <c r="S24" s="88">
        <f t="shared" si="118"/>
        <v>0</v>
      </c>
      <c r="T24" s="88">
        <f t="shared" si="118"/>
        <v>0</v>
      </c>
      <c r="U24" s="45"/>
      <c r="V24" s="45"/>
      <c r="W24" s="43"/>
      <c r="X24" s="88">
        <f>SUM(X6,X12,X18)</f>
        <v>0</v>
      </c>
      <c r="Y24" s="88">
        <f t="shared" ref="Y24:AB24" si="119">SUM(Y6,Y12,Y18)</f>
        <v>0</v>
      </c>
      <c r="Z24" s="88">
        <f t="shared" si="119"/>
        <v>0</v>
      </c>
      <c r="AA24" s="88">
        <f t="shared" si="119"/>
        <v>0</v>
      </c>
      <c r="AB24" s="88">
        <f t="shared" si="119"/>
        <v>0</v>
      </c>
      <c r="AC24" s="88">
        <f>SUM(AC6,AC12,AC18)</f>
        <v>0</v>
      </c>
      <c r="AD24" s="43"/>
      <c r="AE24" s="88">
        <f t="shared" ref="AE24:AF24" si="120">SUM(AE6,AE12,AE18)</f>
        <v>0</v>
      </c>
      <c r="AF24" s="88">
        <f t="shared" si="120"/>
        <v>0</v>
      </c>
      <c r="AG24" s="88">
        <f>SUM(AG6,AG12,AG18)</f>
        <v>0</v>
      </c>
      <c r="AH24" s="46"/>
      <c r="AI24" s="344">
        <f>SUM(D24:AG24)</f>
        <v>0</v>
      </c>
      <c r="AK24" s="282"/>
      <c r="AL24" s="73" t="s">
        <v>89</v>
      </c>
      <c r="AM24" s="45"/>
      <c r="AN24" s="88">
        <f t="shared" ref="AN24:AO24" si="121">SUM(AN6,AN12,AN18)</f>
        <v>0</v>
      </c>
      <c r="AO24" s="88">
        <f t="shared" si="121"/>
        <v>0</v>
      </c>
      <c r="AP24" s="43"/>
      <c r="AQ24" s="88">
        <f>SUM(AQ6,AQ12,AQ18)</f>
        <v>0</v>
      </c>
      <c r="AR24" s="88">
        <f t="shared" ref="AR24:AU24" si="122">SUM(AR6,AR12,AR18)</f>
        <v>0</v>
      </c>
      <c r="AS24" s="88">
        <f t="shared" si="122"/>
        <v>0</v>
      </c>
      <c r="AT24" s="88">
        <f t="shared" si="122"/>
        <v>0</v>
      </c>
      <c r="AU24" s="88">
        <f t="shared" si="122"/>
        <v>0</v>
      </c>
      <c r="AV24" s="88">
        <f>SUM(AV6,AV12,AV18)</f>
        <v>0</v>
      </c>
      <c r="AW24" s="43"/>
      <c r="AX24" s="88">
        <f>SUM(AX6,AX12,AX18)</f>
        <v>0</v>
      </c>
      <c r="AY24" s="88">
        <f t="shared" ref="AY24:BB24" si="123">SUM(AY6,AY12,AY18)</f>
        <v>0</v>
      </c>
      <c r="AZ24" s="88">
        <f t="shared" si="123"/>
        <v>0</v>
      </c>
      <c r="BA24" s="88">
        <f t="shared" si="123"/>
        <v>0</v>
      </c>
      <c r="BB24" s="88">
        <f t="shared" si="123"/>
        <v>0</v>
      </c>
      <c r="BC24" s="88">
        <f>SUM(BC6,BC12,BC18)</f>
        <v>0</v>
      </c>
      <c r="BD24" s="43"/>
      <c r="BE24" s="88">
        <f>SUM(BE6,BE12,BE18)</f>
        <v>0</v>
      </c>
      <c r="BF24" s="88">
        <f t="shared" ref="BF24:BI24" si="124">SUM(BF6,BF12,BF18)</f>
        <v>0</v>
      </c>
      <c r="BG24" s="88">
        <f t="shared" si="124"/>
        <v>0</v>
      </c>
      <c r="BH24" s="88">
        <f t="shared" si="124"/>
        <v>0</v>
      </c>
      <c r="BI24" s="88">
        <f t="shared" si="124"/>
        <v>0</v>
      </c>
      <c r="BJ24" s="88">
        <f>SUM(BJ6,BJ12,BJ18)</f>
        <v>0</v>
      </c>
      <c r="BK24" s="43"/>
      <c r="BL24" s="88">
        <f>SUM(BL6,BL12,BL18)</f>
        <v>0</v>
      </c>
      <c r="BM24" s="88">
        <f t="shared" ref="BM24:BQ24" si="125">SUM(BM6,BM12,BM18)</f>
        <v>0</v>
      </c>
      <c r="BN24" s="88">
        <f t="shared" si="125"/>
        <v>0</v>
      </c>
      <c r="BO24" s="88">
        <f t="shared" si="125"/>
        <v>0</v>
      </c>
      <c r="BP24" s="88">
        <f t="shared" si="125"/>
        <v>0</v>
      </c>
      <c r="BQ24" s="88">
        <f t="shared" si="125"/>
        <v>0</v>
      </c>
      <c r="BR24" s="344">
        <f>SUM(AM24:BP24)</f>
        <v>0</v>
      </c>
      <c r="BS24" s="353"/>
      <c r="BT24" s="282"/>
      <c r="BU24" s="73" t="s">
        <v>89</v>
      </c>
      <c r="BV24" s="43"/>
      <c r="BW24" s="88">
        <f t="shared" ref="BW24:BZ24" si="126">SUM(BW6,BW12,BW18)</f>
        <v>0</v>
      </c>
      <c r="BX24" s="88">
        <f t="shared" si="126"/>
        <v>0</v>
      </c>
      <c r="BY24" s="88">
        <f t="shared" si="126"/>
        <v>0</v>
      </c>
      <c r="BZ24" s="88">
        <f t="shared" si="126"/>
        <v>0</v>
      </c>
      <c r="CA24" s="88">
        <f>SUM(CA6,CA12,CA18)</f>
        <v>0</v>
      </c>
      <c r="CB24" s="88">
        <f>SUM(CB6,CB12,CB18)</f>
        <v>0</v>
      </c>
      <c r="CC24" s="43"/>
      <c r="CD24" s="88">
        <f t="shared" ref="CD24:CF24" si="127">SUM(CD6,CD12,CD18)</f>
        <v>0</v>
      </c>
      <c r="CE24" s="88">
        <f t="shared" si="127"/>
        <v>0</v>
      </c>
      <c r="CF24" s="88">
        <f t="shared" si="127"/>
        <v>0</v>
      </c>
      <c r="CG24" s="88">
        <f>SUM(CG6,CG12,CG18)</f>
        <v>0</v>
      </c>
      <c r="CH24" s="88">
        <f>SUM(CH6,CH12,CH18)</f>
        <v>0</v>
      </c>
      <c r="CI24" s="88">
        <f>SUM(CI6,CI12,CI18)</f>
        <v>0</v>
      </c>
      <c r="CJ24" s="43"/>
      <c r="CK24" s="88">
        <f t="shared" ref="CK24:CM24" si="128">SUM(CK6,CK12,CK18)</f>
        <v>0</v>
      </c>
      <c r="CL24" s="88">
        <f t="shared" si="128"/>
        <v>0</v>
      </c>
      <c r="CM24" s="88">
        <f t="shared" si="128"/>
        <v>0</v>
      </c>
      <c r="CN24" s="88">
        <f>SUM(CN6,CN12,CN18)</f>
        <v>0</v>
      </c>
      <c r="CO24" s="88">
        <f>SUM(CO6,CO12,CO18)</f>
        <v>0</v>
      </c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6"/>
      <c r="DA24" s="344">
        <f>SUM(BV24:CY24)</f>
        <v>0</v>
      </c>
      <c r="DB24" s="354"/>
      <c r="DC24" s="354"/>
      <c r="DD24" s="354"/>
      <c r="DE24" s="354"/>
      <c r="DF24" s="354"/>
      <c r="DG24" s="354"/>
      <c r="DH24" s="354"/>
      <c r="DI24" s="354"/>
      <c r="DJ24" s="354"/>
      <c r="DK24" s="354"/>
      <c r="DL24" s="354"/>
      <c r="DM24" s="354"/>
      <c r="DN24" s="354"/>
      <c r="DO24" s="354"/>
      <c r="DP24" s="354"/>
      <c r="DQ24" s="354"/>
      <c r="DR24" s="354"/>
      <c r="DS24" s="354"/>
      <c r="DT24" s="354"/>
      <c r="DU24" s="354"/>
      <c r="DV24" s="354"/>
      <c r="DW24" s="354"/>
      <c r="DX24" s="354"/>
      <c r="DY24" s="354"/>
      <c r="DZ24" s="354"/>
      <c r="EA24" s="354"/>
      <c r="EB24" s="354"/>
      <c r="EC24" s="354"/>
      <c r="ED24" s="354"/>
      <c r="EE24" s="354"/>
      <c r="EF24" s="354"/>
    </row>
    <row r="25" spans="1:136" ht="15" customHeight="1">
      <c r="A25" s="285"/>
      <c r="B25" s="282"/>
      <c r="C25" s="73" t="s">
        <v>388</v>
      </c>
      <c r="D25" s="88">
        <f>SUM(D23:D24)</f>
        <v>154</v>
      </c>
      <c r="E25" s="88">
        <f t="shared" ref="E25:H25" si="129">SUM(E23:E24)</f>
        <v>154</v>
      </c>
      <c r="F25" s="88">
        <f t="shared" si="129"/>
        <v>154</v>
      </c>
      <c r="G25" s="88">
        <f t="shared" si="129"/>
        <v>154</v>
      </c>
      <c r="H25" s="88">
        <f t="shared" si="129"/>
        <v>154</v>
      </c>
      <c r="I25" s="43"/>
      <c r="J25" s="88">
        <f>SUM(J23:J24)</f>
        <v>154</v>
      </c>
      <c r="K25" s="88">
        <f t="shared" ref="K25:N25" si="130">SUM(K23:K24)</f>
        <v>154</v>
      </c>
      <c r="L25" s="88">
        <f t="shared" si="130"/>
        <v>154</v>
      </c>
      <c r="M25" s="88">
        <f t="shared" si="130"/>
        <v>154</v>
      </c>
      <c r="N25" s="88">
        <f t="shared" si="130"/>
        <v>154</v>
      </c>
      <c r="O25" s="88">
        <f>SUM(O23:O24)</f>
        <v>154</v>
      </c>
      <c r="P25" s="43"/>
      <c r="Q25" s="88">
        <f>SUM(Q23:Q24)</f>
        <v>154</v>
      </c>
      <c r="R25" s="88">
        <f t="shared" ref="R25:T25" si="131">SUM(R23:R24)</f>
        <v>154</v>
      </c>
      <c r="S25" s="88">
        <f t="shared" si="131"/>
        <v>154</v>
      </c>
      <c r="T25" s="88">
        <f t="shared" si="131"/>
        <v>154</v>
      </c>
      <c r="U25" s="45"/>
      <c r="V25" s="45"/>
      <c r="W25" s="43"/>
      <c r="X25" s="88">
        <f>SUM(X23:X24)</f>
        <v>154</v>
      </c>
      <c r="Y25" s="88">
        <f t="shared" ref="Y25:AB25" si="132">SUM(Y23:Y24)</f>
        <v>154</v>
      </c>
      <c r="Z25" s="88">
        <f t="shared" si="132"/>
        <v>154</v>
      </c>
      <c r="AA25" s="88">
        <f t="shared" si="132"/>
        <v>154</v>
      </c>
      <c r="AB25" s="88">
        <f t="shared" si="132"/>
        <v>154</v>
      </c>
      <c r="AC25" s="88">
        <f>SUM(AC23:AC24)</f>
        <v>154</v>
      </c>
      <c r="AD25" s="43"/>
      <c r="AE25" s="88">
        <f t="shared" ref="AE25:AF25" si="133">SUM(AE23:AE24)</f>
        <v>154</v>
      </c>
      <c r="AF25" s="88">
        <f t="shared" si="133"/>
        <v>154</v>
      </c>
      <c r="AG25" s="88">
        <f>SUM(AG23:AG24)</f>
        <v>154</v>
      </c>
      <c r="AH25" s="46"/>
      <c r="AI25" s="89"/>
      <c r="AK25" s="282"/>
      <c r="AL25" s="73" t="s">
        <v>388</v>
      </c>
      <c r="AM25" s="45"/>
      <c r="AN25" s="88">
        <f t="shared" ref="AN25:AO25" si="134">SUM(AN23:AN24)</f>
        <v>146</v>
      </c>
      <c r="AO25" s="88">
        <f t="shared" si="134"/>
        <v>146</v>
      </c>
      <c r="AP25" s="43"/>
      <c r="AQ25" s="88">
        <f>SUM(AQ23:AQ24)</f>
        <v>146</v>
      </c>
      <c r="AR25" s="88">
        <f t="shared" ref="AR25:AU25" si="135">SUM(AR23:AR24)</f>
        <v>146</v>
      </c>
      <c r="AS25" s="88">
        <f t="shared" si="135"/>
        <v>146</v>
      </c>
      <c r="AT25" s="88">
        <f t="shared" si="135"/>
        <v>146</v>
      </c>
      <c r="AU25" s="88">
        <f t="shared" si="135"/>
        <v>146</v>
      </c>
      <c r="AV25" s="88">
        <f>SUM(AV23:AV24)</f>
        <v>146</v>
      </c>
      <c r="AW25" s="43"/>
      <c r="AX25" s="88">
        <f>SUM(AX23:AX24)</f>
        <v>146</v>
      </c>
      <c r="AY25" s="88">
        <f t="shared" ref="AY25:BB25" si="136">SUM(AY23:AY24)</f>
        <v>146</v>
      </c>
      <c r="AZ25" s="88">
        <f t="shared" si="136"/>
        <v>146</v>
      </c>
      <c r="BA25" s="88">
        <f t="shared" si="136"/>
        <v>146</v>
      </c>
      <c r="BB25" s="88">
        <f t="shared" si="136"/>
        <v>146</v>
      </c>
      <c r="BC25" s="88">
        <f>SUM(BC23:BC24)</f>
        <v>146</v>
      </c>
      <c r="BD25" s="43"/>
      <c r="BE25" s="88">
        <f>SUM(BE23:BE24)</f>
        <v>146</v>
      </c>
      <c r="BF25" s="88">
        <f t="shared" ref="BF25:BI25" si="137">SUM(BF23:BF24)</f>
        <v>146</v>
      </c>
      <c r="BG25" s="88">
        <f t="shared" si="137"/>
        <v>146</v>
      </c>
      <c r="BH25" s="88">
        <f t="shared" si="137"/>
        <v>146</v>
      </c>
      <c r="BI25" s="88">
        <f t="shared" si="137"/>
        <v>146</v>
      </c>
      <c r="BJ25" s="88">
        <f>SUM(BJ23:BJ24)</f>
        <v>146</v>
      </c>
      <c r="BK25" s="43"/>
      <c r="BL25" s="88">
        <f>SUM(BL23:BL24)</f>
        <v>146</v>
      </c>
      <c r="BM25" s="88">
        <f t="shared" ref="BM25:BQ25" si="138">SUM(BM23:BM24)</f>
        <v>146</v>
      </c>
      <c r="BN25" s="88">
        <f t="shared" si="138"/>
        <v>146</v>
      </c>
      <c r="BO25" s="88">
        <f t="shared" si="138"/>
        <v>146</v>
      </c>
      <c r="BP25" s="88">
        <f t="shared" si="138"/>
        <v>146</v>
      </c>
      <c r="BQ25" s="369">
        <f t="shared" si="138"/>
        <v>146</v>
      </c>
      <c r="BR25" s="368"/>
      <c r="BS25" s="353"/>
      <c r="BT25" s="282"/>
      <c r="BU25" s="73" t="s">
        <v>388</v>
      </c>
      <c r="BV25" s="43"/>
      <c r="BW25" s="88">
        <f t="shared" ref="BW25:BZ25" si="139">SUM(BW23:BW24)</f>
        <v>141</v>
      </c>
      <c r="BX25" s="88">
        <f t="shared" si="139"/>
        <v>141</v>
      </c>
      <c r="BY25" s="88">
        <f t="shared" si="139"/>
        <v>141</v>
      </c>
      <c r="BZ25" s="88">
        <f t="shared" si="139"/>
        <v>141</v>
      </c>
      <c r="CA25" s="88">
        <f>SUM(CA23:CA24)</f>
        <v>141</v>
      </c>
      <c r="CB25" s="88">
        <f>SUM(CB23:CB24)</f>
        <v>141</v>
      </c>
      <c r="CC25" s="43"/>
      <c r="CD25" s="88">
        <f t="shared" ref="CD25:CF25" si="140">SUM(CD23:CD24)</f>
        <v>141</v>
      </c>
      <c r="CE25" s="88">
        <f t="shared" si="140"/>
        <v>141</v>
      </c>
      <c r="CF25" s="88">
        <f t="shared" si="140"/>
        <v>141</v>
      </c>
      <c r="CG25" s="88">
        <f>SUM(CG23:CG24)</f>
        <v>141</v>
      </c>
      <c r="CH25" s="88">
        <f>SUM(CH23:CH24)</f>
        <v>141</v>
      </c>
      <c r="CI25" s="88">
        <f>SUM(CI23:CI24)</f>
        <v>141</v>
      </c>
      <c r="CJ25" s="43"/>
      <c r="CK25" s="88">
        <f t="shared" ref="CK25:CM25" si="141">SUM(CK23:CK24)</f>
        <v>141</v>
      </c>
      <c r="CL25" s="88">
        <f t="shared" si="141"/>
        <v>141</v>
      </c>
      <c r="CM25" s="88">
        <f t="shared" si="141"/>
        <v>141</v>
      </c>
      <c r="CN25" s="88">
        <f>SUM(CN23:CN24)</f>
        <v>141</v>
      </c>
      <c r="CO25" s="88">
        <f>SUM(CO23:CO24)</f>
        <v>141</v>
      </c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6"/>
      <c r="DA25" s="89"/>
      <c r="DB25" s="354"/>
      <c r="DC25" s="354"/>
      <c r="DD25" s="354"/>
      <c r="DE25" s="354"/>
      <c r="DF25" s="354"/>
      <c r="DG25" s="354"/>
      <c r="DH25" s="354"/>
      <c r="DI25" s="354"/>
      <c r="DJ25" s="354"/>
      <c r="DK25" s="354"/>
      <c r="DL25" s="354"/>
      <c r="DM25" s="354"/>
      <c r="DN25" s="354"/>
      <c r="DO25" s="354"/>
      <c r="DP25" s="354"/>
      <c r="DQ25" s="354"/>
      <c r="DR25" s="354"/>
      <c r="DS25" s="354"/>
      <c r="DT25" s="354"/>
      <c r="DU25" s="354"/>
      <c r="DV25" s="354"/>
      <c r="DW25" s="354"/>
      <c r="DX25" s="354"/>
      <c r="DY25" s="354"/>
      <c r="DZ25" s="354"/>
      <c r="EA25" s="354"/>
      <c r="EB25" s="354"/>
      <c r="EC25" s="354"/>
      <c r="ED25" s="354"/>
      <c r="EE25" s="354"/>
      <c r="EF25" s="354"/>
    </row>
    <row r="26" spans="1:136" ht="15" customHeight="1">
      <c r="A26" s="285"/>
      <c r="B26" s="282"/>
      <c r="C26" s="35" t="s">
        <v>45</v>
      </c>
      <c r="D26" s="33">
        <f>SUM(D8,D14,D20)</f>
        <v>0</v>
      </c>
      <c r="E26" s="33">
        <f t="shared" ref="E26:H26" si="142">SUM(E8,E14,E20)</f>
        <v>0</v>
      </c>
      <c r="F26" s="33">
        <f t="shared" si="142"/>
        <v>0</v>
      </c>
      <c r="G26" s="33">
        <f t="shared" si="142"/>
        <v>0</v>
      </c>
      <c r="H26" s="33">
        <f t="shared" si="142"/>
        <v>0</v>
      </c>
      <c r="I26" s="10"/>
      <c r="J26" s="33">
        <f>SUM(J8,J14,J20)</f>
        <v>0</v>
      </c>
      <c r="K26" s="33">
        <f t="shared" ref="K26:N26" si="143">SUM(K8,K14,K20)</f>
        <v>0</v>
      </c>
      <c r="L26" s="33">
        <f t="shared" si="143"/>
        <v>0</v>
      </c>
      <c r="M26" s="33">
        <f t="shared" si="143"/>
        <v>0</v>
      </c>
      <c r="N26" s="33">
        <f t="shared" si="143"/>
        <v>0</v>
      </c>
      <c r="O26" s="33">
        <f>SUM(O8,O14,O20)</f>
        <v>0</v>
      </c>
      <c r="P26" s="10"/>
      <c r="Q26" s="33">
        <f t="shared" ref="Q26:T26" si="144">SUM(Q8,Q14,Q20)</f>
        <v>0</v>
      </c>
      <c r="R26" s="33">
        <f t="shared" si="144"/>
        <v>0</v>
      </c>
      <c r="S26" s="33">
        <f>SUM(S8,S14,S20)</f>
        <v>0</v>
      </c>
      <c r="T26" s="33">
        <f t="shared" si="144"/>
        <v>0</v>
      </c>
      <c r="U26" s="385"/>
      <c r="V26" s="385"/>
      <c r="W26" s="10"/>
      <c r="X26" s="33">
        <f>SUM(X8,X14,X20)</f>
        <v>0</v>
      </c>
      <c r="Y26" s="33">
        <f t="shared" ref="Y26:AB26" si="145">SUM(Y8,Y14,Y20)</f>
        <v>0</v>
      </c>
      <c r="Z26" s="33">
        <f t="shared" si="145"/>
        <v>0</v>
      </c>
      <c r="AA26" s="33">
        <f t="shared" si="145"/>
        <v>0</v>
      </c>
      <c r="AB26" s="33">
        <f t="shared" si="145"/>
        <v>0</v>
      </c>
      <c r="AC26" s="33">
        <f>SUM(AC8,AC14,AC20)</f>
        <v>0</v>
      </c>
      <c r="AD26" s="10"/>
      <c r="AE26" s="33">
        <f t="shared" ref="AE26:AG26" si="146">SUM(AE8,AE14,AE20)</f>
        <v>0</v>
      </c>
      <c r="AF26" s="33">
        <f t="shared" si="146"/>
        <v>0</v>
      </c>
      <c r="AG26" s="33">
        <f>SUM(AG8,AG14,AG20)</f>
        <v>0</v>
      </c>
      <c r="AH26" s="348"/>
      <c r="AI26" s="346">
        <f>SUM(D26:AG26)</f>
        <v>0</v>
      </c>
      <c r="AK26" s="282"/>
      <c r="AL26" s="35" t="s">
        <v>45</v>
      </c>
      <c r="AM26" s="385"/>
      <c r="AN26" s="10">
        <f>SUM(AN8,AN14,AN20)</f>
        <v>0</v>
      </c>
      <c r="AO26" s="10">
        <f>SUM(AO8,AO14,AO20)</f>
        <v>0</v>
      </c>
      <c r="AP26" s="10"/>
      <c r="AQ26" s="10">
        <f>SUM(AQ8,AQ14,AQ20)</f>
        <v>0</v>
      </c>
      <c r="AR26" s="10">
        <f>SUM(AR8,AR14,AR20)</f>
        <v>0</v>
      </c>
      <c r="AS26" s="10">
        <f t="shared" ref="AS26:AV26" si="147">SUM(AS8,AS14,AS20)</f>
        <v>0</v>
      </c>
      <c r="AT26" s="10">
        <f t="shared" si="147"/>
        <v>0</v>
      </c>
      <c r="AU26" s="10">
        <f t="shared" si="147"/>
        <v>0</v>
      </c>
      <c r="AV26" s="10">
        <f t="shared" si="147"/>
        <v>0</v>
      </c>
      <c r="AW26" s="10"/>
      <c r="AX26" s="10">
        <f>SUM(AX8,AX14,AX20)</f>
        <v>0</v>
      </c>
      <c r="AY26" s="10">
        <f>SUM(AY8,AY14,AY20)</f>
        <v>0</v>
      </c>
      <c r="AZ26" s="10">
        <f t="shared" ref="AZ26:BC26" si="148">SUM(AZ8,AZ14,AZ20)</f>
        <v>0</v>
      </c>
      <c r="BA26" s="10">
        <f t="shared" si="148"/>
        <v>0</v>
      </c>
      <c r="BB26" s="10">
        <f t="shared" si="148"/>
        <v>0</v>
      </c>
      <c r="BC26" s="10">
        <f t="shared" si="148"/>
        <v>0</v>
      </c>
      <c r="BD26" s="10"/>
      <c r="BE26" s="10">
        <f>SUM(BE8,BE14,BE20)</f>
        <v>0</v>
      </c>
      <c r="BF26" s="10">
        <f>SUM(BF8,BF14,BF20)</f>
        <v>0</v>
      </c>
      <c r="BG26" s="10">
        <f t="shared" ref="BG26:BJ26" si="149">SUM(BG8,BG14,BG20)</f>
        <v>0</v>
      </c>
      <c r="BH26" s="10">
        <f t="shared" si="149"/>
        <v>0</v>
      </c>
      <c r="BI26" s="10">
        <f t="shared" si="149"/>
        <v>0</v>
      </c>
      <c r="BJ26" s="10">
        <f t="shared" si="149"/>
        <v>0</v>
      </c>
      <c r="BK26" s="10"/>
      <c r="BL26" s="10">
        <f>SUM(BL8,BL14,BL20)</f>
        <v>0</v>
      </c>
      <c r="BM26" s="10">
        <f>SUM(BM8,BM14,BM20)</f>
        <v>0</v>
      </c>
      <c r="BN26" s="10">
        <f t="shared" ref="BN26:BQ26" si="150">SUM(BN8,BN14,BN20)</f>
        <v>0</v>
      </c>
      <c r="BO26" s="10">
        <f t="shared" si="150"/>
        <v>0</v>
      </c>
      <c r="BP26" s="10">
        <f t="shared" si="150"/>
        <v>0</v>
      </c>
      <c r="BQ26" s="10">
        <f t="shared" si="150"/>
        <v>0</v>
      </c>
      <c r="BR26" s="346">
        <f>SUM(AM26:BP26)</f>
        <v>0</v>
      </c>
      <c r="BS26" s="353"/>
      <c r="BT26" s="282"/>
      <c r="BU26" s="35" t="s">
        <v>45</v>
      </c>
      <c r="BV26" s="10"/>
      <c r="BW26" s="10">
        <f>SUM(BW8,BW14,BW20)</f>
        <v>0</v>
      </c>
      <c r="BX26" s="10">
        <f t="shared" ref="BX26:CB26" si="151">SUM(BX8,BX14,BX20)</f>
        <v>0</v>
      </c>
      <c r="BY26" s="10">
        <f t="shared" si="151"/>
        <v>0</v>
      </c>
      <c r="BZ26" s="10">
        <f t="shared" si="151"/>
        <v>0</v>
      </c>
      <c r="CA26" s="10">
        <f t="shared" si="151"/>
        <v>0</v>
      </c>
      <c r="CB26" s="10">
        <f t="shared" si="151"/>
        <v>0</v>
      </c>
      <c r="CC26" s="10"/>
      <c r="CD26" s="10">
        <f>SUM(CD8,CD14,CD20)</f>
        <v>0</v>
      </c>
      <c r="CE26" s="10">
        <f t="shared" ref="CE26:CO26" si="152">SUM(CE8,CE14,CE20)</f>
        <v>0</v>
      </c>
      <c r="CF26" s="10">
        <f t="shared" si="152"/>
        <v>0</v>
      </c>
      <c r="CG26" s="10">
        <f t="shared" si="152"/>
        <v>0</v>
      </c>
      <c r="CH26" s="10">
        <f t="shared" si="152"/>
        <v>0</v>
      </c>
      <c r="CI26" s="10">
        <f t="shared" si="152"/>
        <v>0</v>
      </c>
      <c r="CJ26" s="10"/>
      <c r="CK26" s="10">
        <f t="shared" si="152"/>
        <v>0</v>
      </c>
      <c r="CL26" s="10">
        <f t="shared" si="152"/>
        <v>0</v>
      </c>
      <c r="CM26" s="10">
        <f t="shared" si="152"/>
        <v>0</v>
      </c>
      <c r="CN26" s="10">
        <f t="shared" si="152"/>
        <v>0</v>
      </c>
      <c r="CO26" s="10">
        <f t="shared" si="152"/>
        <v>0</v>
      </c>
      <c r="CP26" s="385"/>
      <c r="CQ26" s="385"/>
      <c r="CR26" s="385"/>
      <c r="CS26" s="385"/>
      <c r="CT26" s="385"/>
      <c r="CU26" s="385"/>
      <c r="CV26" s="385"/>
      <c r="CW26" s="385"/>
      <c r="CX26" s="385"/>
      <c r="CY26" s="385"/>
      <c r="CZ26" s="348"/>
      <c r="DA26" s="346">
        <f>SUM(BV26:CY26)</f>
        <v>0</v>
      </c>
      <c r="DB26" s="354"/>
      <c r="DC26" s="354"/>
      <c r="DD26" s="354"/>
      <c r="DE26" s="354"/>
      <c r="DF26" s="354"/>
      <c r="DG26" s="354"/>
      <c r="DH26" s="354"/>
      <c r="DI26" s="354"/>
      <c r="DJ26" s="354"/>
      <c r="DK26" s="354"/>
      <c r="DL26" s="354"/>
      <c r="DM26" s="354"/>
      <c r="DN26" s="354"/>
      <c r="DO26" s="354"/>
      <c r="DP26" s="354"/>
      <c r="DQ26" s="354"/>
      <c r="DR26" s="354"/>
      <c r="DS26" s="354"/>
      <c r="DT26" s="354"/>
      <c r="DU26" s="354"/>
      <c r="DV26" s="354"/>
      <c r="DW26" s="354"/>
      <c r="DX26" s="354"/>
      <c r="DY26" s="354"/>
      <c r="DZ26" s="354"/>
      <c r="EA26" s="354"/>
      <c r="EB26" s="354"/>
      <c r="EC26" s="354"/>
      <c r="ED26" s="354"/>
      <c r="EE26" s="354"/>
      <c r="EF26" s="354"/>
    </row>
    <row r="27" spans="1:136" ht="15" customHeight="1" thickBot="1">
      <c r="A27" s="285"/>
      <c r="B27" s="282"/>
      <c r="C27" s="73" t="s">
        <v>389</v>
      </c>
      <c r="D27" s="342">
        <f>IF(D26&gt;D23,D23,D26)-D23</f>
        <v>-154</v>
      </c>
      <c r="E27" s="342">
        <f>D27+(IF(E26&gt;E23,E23,E26)-E23)</f>
        <v>-308</v>
      </c>
      <c r="F27" s="342">
        <f t="shared" ref="F27:H27" si="153">E27+(IF(F26&gt;F23,F23,F26)-F23)</f>
        <v>-462</v>
      </c>
      <c r="G27" s="342">
        <f t="shared" si="153"/>
        <v>-616</v>
      </c>
      <c r="H27" s="342">
        <f t="shared" si="153"/>
        <v>-770</v>
      </c>
      <c r="I27" s="27"/>
      <c r="J27" s="342">
        <f>H27+(IF(J26&gt;J23,J23,J26)-J23)</f>
        <v>-924</v>
      </c>
      <c r="K27" s="342">
        <f t="shared" ref="K27:O27" si="154">J27+(IF(K26&gt;K23,K23,K26)-K23)</f>
        <v>-1078</v>
      </c>
      <c r="L27" s="342">
        <f t="shared" si="154"/>
        <v>-1232</v>
      </c>
      <c r="M27" s="342">
        <f t="shared" si="154"/>
        <v>-1386</v>
      </c>
      <c r="N27" s="342">
        <f t="shared" si="154"/>
        <v>-1540</v>
      </c>
      <c r="O27" s="342">
        <f t="shared" si="154"/>
        <v>-1694</v>
      </c>
      <c r="P27" s="27"/>
      <c r="Q27" s="342">
        <f>O27+(IF(Q26&gt;Q23,Q23,Q26)-Q23)</f>
        <v>-1848</v>
      </c>
      <c r="R27" s="342">
        <f t="shared" ref="R27:T27" si="155">Q27+(IF(R26&gt;R23,R23,R26)-R23)</f>
        <v>-2002</v>
      </c>
      <c r="S27" s="342">
        <f t="shared" si="155"/>
        <v>-2156</v>
      </c>
      <c r="T27" s="342">
        <f t="shared" si="155"/>
        <v>-2310</v>
      </c>
      <c r="U27" s="386"/>
      <c r="V27" s="386"/>
      <c r="W27" s="27"/>
      <c r="X27" s="342">
        <f>T27+(IF(X26&gt;X23,X23,X26)-X23)</f>
        <v>-2464</v>
      </c>
      <c r="Y27" s="342">
        <f t="shared" ref="Y27:AC27" si="156">X27+(IF(Y26&gt;Y23,Y23,Y26)-Y23)</f>
        <v>-2618</v>
      </c>
      <c r="Z27" s="342">
        <f t="shared" si="156"/>
        <v>-2772</v>
      </c>
      <c r="AA27" s="342">
        <f t="shared" si="156"/>
        <v>-2926</v>
      </c>
      <c r="AB27" s="342">
        <f t="shared" si="156"/>
        <v>-3080</v>
      </c>
      <c r="AC27" s="342">
        <f t="shared" si="156"/>
        <v>-3234</v>
      </c>
      <c r="AD27" s="27"/>
      <c r="AE27" s="342">
        <f>AC27+(IF(AE26&gt;AE23,AE23,AE26)-AE23)</f>
        <v>-3388</v>
      </c>
      <c r="AF27" s="342">
        <f t="shared" ref="AF27:AG27" si="157">AE27+(IF(AF26&gt;AF23,AF23,AF26)-AF23)</f>
        <v>-3542</v>
      </c>
      <c r="AG27" s="342">
        <f t="shared" si="157"/>
        <v>-3696</v>
      </c>
      <c r="AH27" s="349"/>
      <c r="AI27" s="346">
        <f>ROUNDUP(AG27,0)</f>
        <v>-3696</v>
      </c>
      <c r="AK27" s="282"/>
      <c r="AL27" s="73" t="s">
        <v>389</v>
      </c>
      <c r="AM27" s="386"/>
      <c r="AN27" s="342">
        <f t="shared" ref="AN27:AO27" si="158">AM27+(IF(AN26&gt;AN23,AN23,AN26)-AN23)</f>
        <v>-146</v>
      </c>
      <c r="AO27" s="342">
        <f t="shared" si="158"/>
        <v>-292</v>
      </c>
      <c r="AP27" s="27"/>
      <c r="AQ27" s="342">
        <f>AO27+(IF(AQ26&gt;AQ23,AQ23,AQ26)-AQ23)</f>
        <v>-438</v>
      </c>
      <c r="AR27" s="342">
        <f t="shared" ref="AR27:AV27" si="159">AQ27+(IF(AR26&gt;AR23,AR23,AR26)-AR23)</f>
        <v>-584</v>
      </c>
      <c r="AS27" s="342">
        <f t="shared" si="159"/>
        <v>-730</v>
      </c>
      <c r="AT27" s="342">
        <f t="shared" si="159"/>
        <v>-876</v>
      </c>
      <c r="AU27" s="342">
        <f t="shared" si="159"/>
        <v>-1022</v>
      </c>
      <c r="AV27" s="342">
        <f t="shared" si="159"/>
        <v>-1168</v>
      </c>
      <c r="AW27" s="27"/>
      <c r="AX27" s="342">
        <f>AV27+(IF(AX26&gt;AX23,AX23,AX26)-AX23)</f>
        <v>-1314</v>
      </c>
      <c r="AY27" s="342">
        <f t="shared" ref="AY27:BC27" si="160">AX27+(IF(AY26&gt;AY23,AY23,AY26)-AY23)</f>
        <v>-1460</v>
      </c>
      <c r="AZ27" s="342">
        <f t="shared" si="160"/>
        <v>-1606</v>
      </c>
      <c r="BA27" s="342">
        <f t="shared" si="160"/>
        <v>-1752</v>
      </c>
      <c r="BB27" s="342">
        <f t="shared" si="160"/>
        <v>-1898</v>
      </c>
      <c r="BC27" s="342">
        <f t="shared" si="160"/>
        <v>-2044</v>
      </c>
      <c r="BD27" s="27"/>
      <c r="BE27" s="342">
        <f>BC27+(IF(BE26&gt;BE23,BE23,BE26)-BE23)</f>
        <v>-2190</v>
      </c>
      <c r="BF27" s="342">
        <f t="shared" ref="BF27:BJ27" si="161">BE27+(IF(BF26&gt;BF23,BF23,BF26)-BF23)</f>
        <v>-2336</v>
      </c>
      <c r="BG27" s="342">
        <f t="shared" si="161"/>
        <v>-2482</v>
      </c>
      <c r="BH27" s="342">
        <f t="shared" si="161"/>
        <v>-2628</v>
      </c>
      <c r="BI27" s="342">
        <f t="shared" si="161"/>
        <v>-2774</v>
      </c>
      <c r="BJ27" s="342">
        <f t="shared" si="161"/>
        <v>-2920</v>
      </c>
      <c r="BK27" s="27"/>
      <c r="BL27" s="342">
        <f>BJ27+(IF(BL26&gt;BL23,BL23,BL26)-BL23)</f>
        <v>-3066</v>
      </c>
      <c r="BM27" s="342">
        <f t="shared" ref="BM27:BQ27" si="162">BL27+(IF(BM26&gt;BM23,BM23,BM26)-BM23)</f>
        <v>-3212</v>
      </c>
      <c r="BN27" s="342">
        <f t="shared" si="162"/>
        <v>-3358</v>
      </c>
      <c r="BO27" s="342">
        <f t="shared" si="162"/>
        <v>-3504</v>
      </c>
      <c r="BP27" s="342">
        <f t="shared" si="162"/>
        <v>-3650</v>
      </c>
      <c r="BQ27" s="342">
        <f t="shared" si="162"/>
        <v>-3796</v>
      </c>
      <c r="BR27" s="346">
        <f>ROUNDUP(BP27,0)</f>
        <v>-3650</v>
      </c>
      <c r="BS27" s="353"/>
      <c r="BT27" s="282"/>
      <c r="BU27" s="73" t="s">
        <v>389</v>
      </c>
      <c r="BV27" s="27"/>
      <c r="BW27" s="342">
        <f>BV27+(IF(BW26&gt;BW23,BW23,BW26)-BW23)</f>
        <v>-141</v>
      </c>
      <c r="BX27" s="342">
        <f t="shared" ref="BX27:CB27" si="163">BW27+(IF(BX26&gt;BX23,BX23,BX26)-BX23)</f>
        <v>-282</v>
      </c>
      <c r="BY27" s="342">
        <f t="shared" si="163"/>
        <v>-423</v>
      </c>
      <c r="BZ27" s="342">
        <f t="shared" si="163"/>
        <v>-564</v>
      </c>
      <c r="CA27" s="342">
        <f t="shared" si="163"/>
        <v>-705</v>
      </c>
      <c r="CB27" s="342">
        <f t="shared" si="163"/>
        <v>-846</v>
      </c>
      <c r="CC27" s="27"/>
      <c r="CD27" s="342">
        <f>CB27+(IF(CD26&gt;CD23,CD23,CD26)-CD23)</f>
        <v>-987</v>
      </c>
      <c r="CE27" s="342">
        <f t="shared" ref="CE27:CI27" si="164">CD27+(IF(CE26&gt;CE23,CE23,CE26)-CE23)</f>
        <v>-1128</v>
      </c>
      <c r="CF27" s="342">
        <f t="shared" si="164"/>
        <v>-1269</v>
      </c>
      <c r="CG27" s="342">
        <f t="shared" si="164"/>
        <v>-1410</v>
      </c>
      <c r="CH27" s="342">
        <f t="shared" si="164"/>
        <v>-1551</v>
      </c>
      <c r="CI27" s="342">
        <f t="shared" si="164"/>
        <v>-1692</v>
      </c>
      <c r="CJ27" s="27"/>
      <c r="CK27" s="342">
        <f>CI27+(IF(CK26&gt;CK23,CK23,CK26)-CK23)</f>
        <v>-1833</v>
      </c>
      <c r="CL27" s="342">
        <f t="shared" ref="CL27:CO27" si="165">CK27+(IF(CL26&gt;CL23,CL23,CL26)-CL23)</f>
        <v>-1974</v>
      </c>
      <c r="CM27" s="342">
        <f t="shared" si="165"/>
        <v>-2115</v>
      </c>
      <c r="CN27" s="342">
        <f t="shared" si="165"/>
        <v>-2256</v>
      </c>
      <c r="CO27" s="342">
        <f t="shared" si="165"/>
        <v>-2397</v>
      </c>
      <c r="CP27" s="386"/>
      <c r="CQ27" s="386"/>
      <c r="CR27" s="386"/>
      <c r="CS27" s="386"/>
      <c r="CT27" s="386"/>
      <c r="CU27" s="386"/>
      <c r="CV27" s="386"/>
      <c r="CW27" s="386"/>
      <c r="CX27" s="386"/>
      <c r="CY27" s="386"/>
      <c r="CZ27" s="349"/>
      <c r="DA27" s="390">
        <f>ROUNDUP(CO27,0)</f>
        <v>-2397</v>
      </c>
      <c r="DB27" s="354"/>
      <c r="DC27" s="354"/>
      <c r="DD27" s="354"/>
      <c r="DE27" s="354"/>
      <c r="DF27" s="354"/>
      <c r="DG27" s="354"/>
      <c r="DH27" s="354"/>
      <c r="DI27" s="354"/>
      <c r="DJ27" s="354"/>
      <c r="DK27" s="354"/>
      <c r="DL27" s="354"/>
      <c r="DM27" s="354"/>
      <c r="DN27" s="354"/>
      <c r="DO27" s="354"/>
      <c r="DP27" s="354"/>
      <c r="DQ27" s="354"/>
      <c r="DR27" s="354"/>
      <c r="DS27" s="354"/>
      <c r="DT27" s="354"/>
      <c r="DU27" s="354"/>
      <c r="DV27" s="354"/>
      <c r="DW27" s="354"/>
      <c r="DX27" s="354"/>
      <c r="DY27" s="354"/>
      <c r="DZ27" s="354"/>
      <c r="EA27" s="354"/>
      <c r="EB27" s="354"/>
      <c r="EC27" s="354"/>
      <c r="ED27" s="354"/>
      <c r="EE27" s="354"/>
      <c r="EF27" s="354"/>
    </row>
    <row r="28" spans="1:136" ht="15.75" customHeight="1" thickBot="1">
      <c r="A28" s="286"/>
      <c r="B28" s="283"/>
      <c r="C28" s="143" t="s">
        <v>94</v>
      </c>
      <c r="D28" s="351">
        <f>IF(D26&gt;172,D26-172,0)-D24</f>
        <v>0</v>
      </c>
      <c r="E28" s="352">
        <f>D28 + (IF(E26&gt;172,E26-172,0)-E24)</f>
        <v>0</v>
      </c>
      <c r="F28" s="352">
        <f t="shared" ref="F28:H28" si="166">E28 + (IF(F26&gt;172,F26-172,0)-F24)</f>
        <v>0</v>
      </c>
      <c r="G28" s="352">
        <f t="shared" si="166"/>
        <v>0</v>
      </c>
      <c r="H28" s="352">
        <f t="shared" si="166"/>
        <v>0</v>
      </c>
      <c r="I28" s="144"/>
      <c r="J28" s="352">
        <f>H28+(IF(J26&gt;172,J26-172,0)-J24)</f>
        <v>0</v>
      </c>
      <c r="K28" s="352">
        <f>J28 + (IF(K26&gt;172,K26-172,0)-K24)</f>
        <v>0</v>
      </c>
      <c r="L28" s="352">
        <f t="shared" ref="L28:O28" si="167">K28 + (IF(L26&gt;172,L26-172,0)-L24)</f>
        <v>0</v>
      </c>
      <c r="M28" s="352">
        <f t="shared" si="167"/>
        <v>0</v>
      </c>
      <c r="N28" s="352">
        <f t="shared" si="167"/>
        <v>0</v>
      </c>
      <c r="O28" s="352">
        <f t="shared" si="167"/>
        <v>0</v>
      </c>
      <c r="P28" s="144"/>
      <c r="Q28" s="352">
        <f>O28+(IF(Q26&gt;172,Q26-172,0)-Q24)</f>
        <v>0</v>
      </c>
      <c r="R28" s="352">
        <f>Q28 + (IF(R26&gt;172,R26-172,0)-R24)</f>
        <v>0</v>
      </c>
      <c r="S28" s="352">
        <f t="shared" ref="S28:V28" si="168">R28 + (IF(S26&gt;172,S26-172,0)-S24)</f>
        <v>0</v>
      </c>
      <c r="T28" s="352">
        <f t="shared" si="168"/>
        <v>0</v>
      </c>
      <c r="U28" s="388"/>
      <c r="V28" s="388"/>
      <c r="W28" s="144"/>
      <c r="X28" s="352">
        <f>T28+(IF(X26&gt;172,X26-172,0)-X24)</f>
        <v>0</v>
      </c>
      <c r="Y28" s="352">
        <f>X28 + (IF(Y26&gt;172,Y26-172,0)-Y24)</f>
        <v>0</v>
      </c>
      <c r="Z28" s="352">
        <f t="shared" ref="Z28:AC28" si="169">Y28 + (IF(Z26&gt;172,Z26-172,0)-Z24)</f>
        <v>0</v>
      </c>
      <c r="AA28" s="352">
        <f t="shared" si="169"/>
        <v>0</v>
      </c>
      <c r="AB28" s="352">
        <f t="shared" si="169"/>
        <v>0</v>
      </c>
      <c r="AC28" s="352">
        <f t="shared" si="169"/>
        <v>0</v>
      </c>
      <c r="AD28" s="144"/>
      <c r="AE28" s="352">
        <f>AC28+(IF(AE26&gt;172,AE26-172,0)-AE24)</f>
        <v>0</v>
      </c>
      <c r="AF28" s="352">
        <f>AE28 + (IF(AF26&gt;172,AF26-172,0)-AF24)</f>
        <v>0</v>
      </c>
      <c r="AG28" s="352">
        <f t="shared" ref="AG28" si="170">AF28 + (IF(AG26&gt;172,AG26-172,0)-AG24)</f>
        <v>0</v>
      </c>
      <c r="AH28" s="350"/>
      <c r="AI28" s="347">
        <f>AG28</f>
        <v>0</v>
      </c>
      <c r="AK28" s="283"/>
      <c r="AL28" s="143" t="s">
        <v>94</v>
      </c>
      <c r="AM28" s="388"/>
      <c r="AN28" s="352">
        <f>AM28 + (IF(AN26&gt;172,AN26-172,0)-AN24)</f>
        <v>0</v>
      </c>
      <c r="AO28" s="352">
        <f t="shared" ref="AO28" si="171">AN28 + (IF(AO26&gt;172,AO26-172,0)-AO24)</f>
        <v>0</v>
      </c>
      <c r="AP28" s="144"/>
      <c r="AQ28" s="352">
        <f>AO28+(IF(AQ26&gt;172,AQ26-172,0)-AQ24)</f>
        <v>0</v>
      </c>
      <c r="AR28" s="352">
        <f>AQ28 + (IF(AR26&gt;172,AR26-172,0)-AR24)</f>
        <v>0</v>
      </c>
      <c r="AS28" s="352">
        <f t="shared" ref="AS28:AV28" si="172">AR28 + (IF(AS26&gt;172,AS26-172,0)-AS24)</f>
        <v>0</v>
      </c>
      <c r="AT28" s="352">
        <f t="shared" si="172"/>
        <v>0</v>
      </c>
      <c r="AU28" s="352">
        <f t="shared" si="172"/>
        <v>0</v>
      </c>
      <c r="AV28" s="352">
        <f t="shared" si="172"/>
        <v>0</v>
      </c>
      <c r="AW28" s="144"/>
      <c r="AX28" s="352">
        <f>AV28+(IF(AX26&gt;172,AX26-172,0)-AX24)</f>
        <v>0</v>
      </c>
      <c r="AY28" s="352">
        <f>AX28 + (IF(AY26&gt;172,AY26-172,0)-AY24)</f>
        <v>0</v>
      </c>
      <c r="AZ28" s="352">
        <f t="shared" ref="AZ28:BC28" si="173">AY28 + (IF(AZ26&gt;172,AZ26-172,0)-AZ24)</f>
        <v>0</v>
      </c>
      <c r="BA28" s="352">
        <f t="shared" si="173"/>
        <v>0</v>
      </c>
      <c r="BB28" s="352">
        <f t="shared" si="173"/>
        <v>0</v>
      </c>
      <c r="BC28" s="352">
        <f t="shared" si="173"/>
        <v>0</v>
      </c>
      <c r="BD28" s="144"/>
      <c r="BE28" s="352">
        <f>BC28+(IF(BE26&gt;172,BE26-172,0)-BE24)</f>
        <v>0</v>
      </c>
      <c r="BF28" s="352">
        <f>BE28 + (IF(BF26&gt;172,BF26-172,0)-BF24)</f>
        <v>0</v>
      </c>
      <c r="BG28" s="352">
        <f t="shared" ref="BG28:BJ28" si="174">BF28 + (IF(BG26&gt;172,BG26-172,0)-BG24)</f>
        <v>0</v>
      </c>
      <c r="BH28" s="352">
        <f t="shared" si="174"/>
        <v>0</v>
      </c>
      <c r="BI28" s="352">
        <f t="shared" si="174"/>
        <v>0</v>
      </c>
      <c r="BJ28" s="352">
        <f t="shared" si="174"/>
        <v>0</v>
      </c>
      <c r="BK28" s="144"/>
      <c r="BL28" s="352">
        <f>BJ28+(IF(BL26&gt;172,BL26-172,0)-BL24)</f>
        <v>0</v>
      </c>
      <c r="BM28" s="352">
        <f>BL28 + (IF(BM26&gt;172,BM26-172,0)-BM24)</f>
        <v>0</v>
      </c>
      <c r="BN28" s="352">
        <f t="shared" ref="BN28:BQ28" si="175">BM28 + (IF(BN26&gt;172,BN26-172,0)-BN24)</f>
        <v>0</v>
      </c>
      <c r="BO28" s="352">
        <f t="shared" si="175"/>
        <v>0</v>
      </c>
      <c r="BP28" s="352">
        <f t="shared" si="175"/>
        <v>0</v>
      </c>
      <c r="BQ28" s="352">
        <f t="shared" si="175"/>
        <v>0</v>
      </c>
      <c r="BR28" s="347">
        <f>BP28</f>
        <v>0</v>
      </c>
      <c r="BS28" s="353"/>
      <c r="BT28" s="283"/>
      <c r="BU28" s="142" t="s">
        <v>94</v>
      </c>
      <c r="BV28" s="144"/>
      <c r="BW28" s="352">
        <f>BV28 + (IF(BW26&gt;172,BW26-172,0)-BW24)</f>
        <v>0</v>
      </c>
      <c r="BX28" s="352">
        <f t="shared" ref="BX28:BZ28" si="176">BW28 + (IF(BX26&gt;172,BX26-172,0)-BX24)</f>
        <v>0</v>
      </c>
      <c r="BY28" s="352">
        <f t="shared" si="176"/>
        <v>0</v>
      </c>
      <c r="BZ28" s="352">
        <f t="shared" si="176"/>
        <v>0</v>
      </c>
      <c r="CA28" s="352">
        <f>BY28+(IF(CA26&gt;172,CA26-172,0)-CA24)</f>
        <v>0</v>
      </c>
      <c r="CB28" s="352">
        <f>BZ28+(IF(CB26&gt;172,CB26-172,0)-CB24)</f>
        <v>0</v>
      </c>
      <c r="CC28" s="144"/>
      <c r="CD28" s="352">
        <f t="shared" ref="CD28:CH28" si="177">CC28 + (IF(CD26&gt;172,CD26-172,0)-CD24)</f>
        <v>0</v>
      </c>
      <c r="CE28" s="352">
        <f t="shared" si="177"/>
        <v>0</v>
      </c>
      <c r="CF28" s="352">
        <f t="shared" si="177"/>
        <v>0</v>
      </c>
      <c r="CG28" s="352">
        <f t="shared" si="177"/>
        <v>0</v>
      </c>
      <c r="CH28" s="352">
        <f t="shared" si="177"/>
        <v>0</v>
      </c>
      <c r="CI28" s="352">
        <f>CG28+(IF(CI26&gt;172,CI26-172,0)-CI24)</f>
        <v>0</v>
      </c>
      <c r="CJ28" s="144"/>
      <c r="CK28" s="352">
        <f t="shared" ref="CK28:CO28" si="178">CJ28 + (IF(CK26&gt;172,CK26-172,0)-CK24)</f>
        <v>0</v>
      </c>
      <c r="CL28" s="352">
        <f t="shared" si="178"/>
        <v>0</v>
      </c>
      <c r="CM28" s="352">
        <f t="shared" si="178"/>
        <v>0</v>
      </c>
      <c r="CN28" s="352">
        <f t="shared" si="178"/>
        <v>0</v>
      </c>
      <c r="CO28" s="352">
        <f t="shared" si="178"/>
        <v>0</v>
      </c>
      <c r="CP28" s="388"/>
      <c r="CQ28" s="388"/>
      <c r="CR28" s="388"/>
      <c r="CS28" s="388"/>
      <c r="CT28" s="388"/>
      <c r="CU28" s="388"/>
      <c r="CV28" s="388"/>
      <c r="CW28" s="388"/>
      <c r="CX28" s="388"/>
      <c r="CY28" s="388"/>
      <c r="CZ28" s="350"/>
      <c r="DA28" s="343">
        <f>CO28</f>
        <v>0</v>
      </c>
      <c r="DB28" s="354"/>
      <c r="DC28" s="354"/>
      <c r="DD28" s="354"/>
      <c r="DE28" s="354"/>
      <c r="DF28" s="354"/>
      <c r="DG28" s="354"/>
      <c r="DH28" s="354"/>
      <c r="DI28" s="354"/>
      <c r="DJ28" s="354"/>
      <c r="DK28" s="354"/>
      <c r="DL28" s="354"/>
      <c r="DM28" s="354"/>
      <c r="DN28" s="354"/>
      <c r="DO28" s="354"/>
      <c r="DP28" s="354"/>
      <c r="DQ28" s="354"/>
      <c r="DR28" s="354"/>
      <c r="DS28" s="354"/>
      <c r="DT28" s="354"/>
      <c r="DU28" s="354"/>
      <c r="DV28" s="354"/>
      <c r="DW28" s="354"/>
      <c r="DX28" s="354"/>
      <c r="DY28" s="354"/>
      <c r="DZ28" s="354"/>
      <c r="EA28" s="354"/>
      <c r="EB28" s="354"/>
      <c r="EC28" s="354"/>
      <c r="ED28" s="354"/>
      <c r="EE28" s="354"/>
      <c r="EF28" s="354"/>
    </row>
    <row r="29" spans="1:136" ht="15" customHeight="1">
      <c r="AQ29" s="331"/>
      <c r="AR29" s="362"/>
      <c r="AS29" s="362"/>
      <c r="AT29" s="362"/>
      <c r="BU29" s="393"/>
    </row>
    <row r="32" spans="1:136" ht="15" customHeight="1"/>
    <row r="35" ht="15" customHeight="1"/>
    <row r="38" ht="15" customHeight="1"/>
    <row r="41" ht="15" customHeight="1"/>
    <row r="44" ht="15" customHeight="1"/>
  </sheetData>
  <mergeCells count="19">
    <mergeCell ref="B23:B28"/>
    <mergeCell ref="AK23:AK28"/>
    <mergeCell ref="BT23:BT28"/>
    <mergeCell ref="A5:A28"/>
    <mergeCell ref="B5:B10"/>
    <mergeCell ref="AK5:AK10"/>
    <mergeCell ref="BT5:BT10"/>
    <mergeCell ref="B11:B16"/>
    <mergeCell ref="AK11:AK16"/>
    <mergeCell ref="BT11:BT16"/>
    <mergeCell ref="B17:B22"/>
    <mergeCell ref="AK17:AK22"/>
    <mergeCell ref="BT17:BT22"/>
    <mergeCell ref="A1:AI2"/>
    <mergeCell ref="AK1:BR2"/>
    <mergeCell ref="BT1:DA2"/>
    <mergeCell ref="AI3:AI4"/>
    <mergeCell ref="BR3:BR4"/>
    <mergeCell ref="DA3:DA4"/>
  </mergeCells>
  <conditionalFormatting sqref="AI9:AI10 D9:H10 J9:O10 Q9:T10 X9:AC10 AE9:AG10">
    <cfRule type="expression" dxfId="331" priority="163">
      <formula>D9&gt;0</formula>
    </cfRule>
    <cfRule type="expression" dxfId="330" priority="164">
      <formula>D9&lt;=0</formula>
    </cfRule>
  </conditionalFormatting>
  <conditionalFormatting sqref="AI15:AI16 D16:H16 J16:O16 Q16:T16 X16:AC16 AE16:AG16">
    <cfRule type="expression" dxfId="329" priority="161">
      <formula>D15&gt;0</formula>
    </cfRule>
    <cfRule type="expression" dxfId="328" priority="162">
      <formula>D15&lt;=0</formula>
    </cfRule>
  </conditionalFormatting>
  <conditionalFormatting sqref="AI21:AI22 D22:H22 J22:O22 Q22:T22 X22:AC22 AE22:AG22">
    <cfRule type="expression" dxfId="327" priority="159">
      <formula>D21&gt;0</formula>
    </cfRule>
    <cfRule type="expression" dxfId="326" priority="160">
      <formula>D21&lt;=0</formula>
    </cfRule>
  </conditionalFormatting>
  <conditionalFormatting sqref="AI27:AI28 D28:H28 J28:O28 Q28:T28 X28:AC28 AE28:AG28">
    <cfRule type="expression" dxfId="325" priority="157">
      <formula>D27&gt;0</formula>
    </cfRule>
    <cfRule type="expression" dxfId="324" priority="158">
      <formula>D27&lt;=0</formula>
    </cfRule>
  </conditionalFormatting>
  <conditionalFormatting sqref="BR9:BR10 AN10:AO10">
    <cfRule type="expression" dxfId="323" priority="155">
      <formula>AN9&gt;0</formula>
    </cfRule>
    <cfRule type="expression" dxfId="322" priority="156">
      <formula>AN9&lt;=0</formula>
    </cfRule>
  </conditionalFormatting>
  <conditionalFormatting sqref="BR15:BR16 AN16:AO16">
    <cfRule type="expression" dxfId="321" priority="153">
      <formula>AN15&gt;0</formula>
    </cfRule>
    <cfRule type="expression" dxfId="320" priority="154">
      <formula>AN15&lt;=0</formula>
    </cfRule>
  </conditionalFormatting>
  <conditionalFormatting sqref="BR21:BR22 AN22:AO22">
    <cfRule type="expression" dxfId="319" priority="151">
      <formula>AN21&gt;0</formula>
    </cfRule>
    <cfRule type="expression" dxfId="318" priority="152">
      <formula>AN21&lt;=0</formula>
    </cfRule>
  </conditionalFormatting>
  <conditionalFormatting sqref="BR27:BR28 AN28:AO28">
    <cfRule type="expression" dxfId="317" priority="149">
      <formula>AN27&gt;0</formula>
    </cfRule>
    <cfRule type="expression" dxfId="316" priority="150">
      <formula>AN27&lt;=0</formula>
    </cfRule>
  </conditionalFormatting>
  <conditionalFormatting sqref="DA9:DA10 BW10:BZ10 CI10 CD10:CG10 CK10:CN10 CB10">
    <cfRule type="expression" dxfId="315" priority="147">
      <formula>BW9&gt;0</formula>
    </cfRule>
    <cfRule type="expression" dxfId="314" priority="148">
      <formula>BW9&lt;=0</formula>
    </cfRule>
  </conditionalFormatting>
  <conditionalFormatting sqref="BW16:BZ16 CB16 CI16 CD16:CG16 CK16:CN16">
    <cfRule type="expression" dxfId="313" priority="145">
      <formula>BW16&gt;0</formula>
    </cfRule>
    <cfRule type="expression" dxfId="312" priority="146">
      <formula>BW16&lt;=0</formula>
    </cfRule>
  </conditionalFormatting>
  <conditionalFormatting sqref="BW22:BZ22 CB22 CI22 CD22:CG22 CK22:CN22">
    <cfRule type="expression" dxfId="311" priority="143">
      <formula>BW22&gt;0</formula>
    </cfRule>
    <cfRule type="expression" dxfId="310" priority="144">
      <formula>BW22&lt;=0</formula>
    </cfRule>
  </conditionalFormatting>
  <conditionalFormatting sqref="BW28:BZ28 CB28 CI28 CD28:CG28 CK28:CN28">
    <cfRule type="expression" dxfId="309" priority="141">
      <formula>BW28&gt;0</formula>
    </cfRule>
    <cfRule type="expression" dxfId="308" priority="142">
      <formula>BW28&lt;=0</formula>
    </cfRule>
  </conditionalFormatting>
  <conditionalFormatting sqref="AQ10:AV10">
    <cfRule type="expression" dxfId="307" priority="139">
      <formula>AQ10&gt;0</formula>
    </cfRule>
    <cfRule type="expression" dxfId="306" priority="140">
      <formula>AQ10&lt;=0</formula>
    </cfRule>
  </conditionalFormatting>
  <conditionalFormatting sqref="AQ16:AV16">
    <cfRule type="expression" dxfId="305" priority="137">
      <formula>AQ16&gt;0</formula>
    </cfRule>
    <cfRule type="expression" dxfId="304" priority="138">
      <formula>AQ16&lt;=0</formula>
    </cfRule>
  </conditionalFormatting>
  <conditionalFormatting sqref="AQ22:AV22">
    <cfRule type="expression" dxfId="303" priority="135">
      <formula>AQ22&gt;0</formula>
    </cfRule>
    <cfRule type="expression" dxfId="302" priority="136">
      <formula>AQ22&lt;=0</formula>
    </cfRule>
  </conditionalFormatting>
  <conditionalFormatting sqref="AQ28:AV28">
    <cfRule type="expression" dxfId="301" priority="133">
      <formula>AQ28&gt;0</formula>
    </cfRule>
    <cfRule type="expression" dxfId="300" priority="134">
      <formula>AQ28&lt;=0</formula>
    </cfRule>
  </conditionalFormatting>
  <conditionalFormatting sqref="AX10:BC10">
    <cfRule type="expression" dxfId="299" priority="131">
      <formula>AX10&gt;0</formula>
    </cfRule>
    <cfRule type="expression" dxfId="298" priority="132">
      <formula>AX10&lt;=0</formula>
    </cfRule>
  </conditionalFormatting>
  <conditionalFormatting sqref="AX16:BC16">
    <cfRule type="expression" dxfId="297" priority="129">
      <formula>AX16&gt;0</formula>
    </cfRule>
    <cfRule type="expression" dxfId="296" priority="130">
      <formula>AX16&lt;=0</formula>
    </cfRule>
  </conditionalFormatting>
  <conditionalFormatting sqref="AX22:BC22">
    <cfRule type="expression" dxfId="295" priority="127">
      <formula>AX22&gt;0</formula>
    </cfRule>
    <cfRule type="expression" dxfId="294" priority="128">
      <formula>AX22&lt;=0</formula>
    </cfRule>
  </conditionalFormatting>
  <conditionalFormatting sqref="AX28:BC28">
    <cfRule type="expression" dxfId="293" priority="125">
      <formula>AX28&gt;0</formula>
    </cfRule>
    <cfRule type="expression" dxfId="292" priority="126">
      <formula>AX28&lt;=0</formula>
    </cfRule>
  </conditionalFormatting>
  <conditionalFormatting sqref="BE10:BJ10">
    <cfRule type="expression" dxfId="291" priority="123">
      <formula>BE10&gt;0</formula>
    </cfRule>
    <cfRule type="expression" dxfId="290" priority="124">
      <formula>BE10&lt;=0</formula>
    </cfRule>
  </conditionalFormatting>
  <conditionalFormatting sqref="BE16:BJ16">
    <cfRule type="expression" dxfId="289" priority="121">
      <formula>BE16&gt;0</formula>
    </cfRule>
    <cfRule type="expression" dxfId="288" priority="122">
      <formula>BE16&lt;=0</formula>
    </cfRule>
  </conditionalFormatting>
  <conditionalFormatting sqref="BE22:BJ22">
    <cfRule type="expression" dxfId="287" priority="119">
      <formula>BE22&gt;0</formula>
    </cfRule>
    <cfRule type="expression" dxfId="286" priority="120">
      <formula>BE22&lt;=0</formula>
    </cfRule>
  </conditionalFormatting>
  <conditionalFormatting sqref="BE28:BJ28">
    <cfRule type="expression" dxfId="285" priority="117">
      <formula>BE28&gt;0</formula>
    </cfRule>
    <cfRule type="expression" dxfId="284" priority="118">
      <formula>BE28&lt;=0</formula>
    </cfRule>
  </conditionalFormatting>
  <conditionalFormatting sqref="BL10:BP10">
    <cfRule type="expression" dxfId="283" priority="115">
      <formula>BL10&gt;0</formula>
    </cfRule>
    <cfRule type="expression" dxfId="282" priority="116">
      <formula>BL10&lt;=0</formula>
    </cfRule>
  </conditionalFormatting>
  <conditionalFormatting sqref="BL16:BP16">
    <cfRule type="expression" dxfId="281" priority="113">
      <formula>BL16&gt;0</formula>
    </cfRule>
    <cfRule type="expression" dxfId="280" priority="114">
      <formula>BL16&lt;=0</formula>
    </cfRule>
  </conditionalFormatting>
  <conditionalFormatting sqref="BL22:BP22">
    <cfRule type="expression" dxfId="279" priority="111">
      <formula>BL22&gt;0</formula>
    </cfRule>
    <cfRule type="expression" dxfId="278" priority="112">
      <formula>BL22&lt;=0</formula>
    </cfRule>
  </conditionalFormatting>
  <conditionalFormatting sqref="BL28:BP28">
    <cfRule type="expression" dxfId="277" priority="109">
      <formula>BL28&gt;0</formula>
    </cfRule>
    <cfRule type="expression" dxfId="276" priority="110">
      <formula>BL28&lt;=0</formula>
    </cfRule>
  </conditionalFormatting>
  <conditionalFormatting sqref="BQ10">
    <cfRule type="expression" dxfId="275" priority="107">
      <formula>BQ10&gt;0</formula>
    </cfRule>
    <cfRule type="expression" dxfId="274" priority="108">
      <formula>BQ10&lt;=0</formula>
    </cfRule>
  </conditionalFormatting>
  <conditionalFormatting sqref="BQ16">
    <cfRule type="expression" dxfId="273" priority="105">
      <formula>BQ16&gt;0</formula>
    </cfRule>
    <cfRule type="expression" dxfId="272" priority="106">
      <formula>BQ16&lt;=0</formula>
    </cfRule>
  </conditionalFormatting>
  <conditionalFormatting sqref="BQ22">
    <cfRule type="expression" dxfId="271" priority="103">
      <formula>BQ22&gt;0</formula>
    </cfRule>
    <cfRule type="expression" dxfId="270" priority="104">
      <formula>BQ22&lt;=0</formula>
    </cfRule>
  </conditionalFormatting>
  <conditionalFormatting sqref="BQ28">
    <cfRule type="expression" dxfId="269" priority="101">
      <formula>BQ28&gt;0</formula>
    </cfRule>
    <cfRule type="expression" dxfId="268" priority="102">
      <formula>BQ28&lt;=0</formula>
    </cfRule>
  </conditionalFormatting>
  <conditionalFormatting sqref="CA10">
    <cfRule type="expression" dxfId="267" priority="99">
      <formula>CA10&gt;0</formula>
    </cfRule>
    <cfRule type="expression" dxfId="266" priority="100">
      <formula>CA10&lt;=0</formula>
    </cfRule>
  </conditionalFormatting>
  <conditionalFormatting sqref="CA16">
    <cfRule type="expression" dxfId="265" priority="97">
      <formula>CA16&gt;0</formula>
    </cfRule>
    <cfRule type="expression" dxfId="264" priority="98">
      <formula>CA16&lt;=0</formula>
    </cfRule>
  </conditionalFormatting>
  <conditionalFormatting sqref="CA22">
    <cfRule type="expression" dxfId="263" priority="95">
      <formula>CA22&gt;0</formula>
    </cfRule>
    <cfRule type="expression" dxfId="262" priority="96">
      <formula>CA22&lt;=0</formula>
    </cfRule>
  </conditionalFormatting>
  <conditionalFormatting sqref="CA28">
    <cfRule type="expression" dxfId="261" priority="93">
      <formula>CA28&gt;0</formula>
    </cfRule>
    <cfRule type="expression" dxfId="260" priority="94">
      <formula>CA28&lt;=0</formula>
    </cfRule>
  </conditionalFormatting>
  <conditionalFormatting sqref="CO10">
    <cfRule type="expression" dxfId="259" priority="91">
      <formula>CO10&gt;0</formula>
    </cfRule>
    <cfRule type="expression" dxfId="258" priority="92">
      <formula>CO10&lt;=0</formula>
    </cfRule>
  </conditionalFormatting>
  <conditionalFormatting sqref="CO16">
    <cfRule type="expression" dxfId="257" priority="89">
      <formula>CO16&gt;0</formula>
    </cfRule>
    <cfRule type="expression" dxfId="256" priority="90">
      <formula>CO16&lt;=0</formula>
    </cfRule>
  </conditionalFormatting>
  <conditionalFormatting sqref="CO22">
    <cfRule type="expression" dxfId="255" priority="87">
      <formula>CO22&gt;0</formula>
    </cfRule>
    <cfRule type="expression" dxfId="254" priority="88">
      <formula>CO22&lt;=0</formula>
    </cfRule>
  </conditionalFormatting>
  <conditionalFormatting sqref="CO28">
    <cfRule type="expression" dxfId="253" priority="85">
      <formula>CO28&gt;0</formula>
    </cfRule>
    <cfRule type="expression" dxfId="252" priority="86">
      <formula>CO28&lt;=0</formula>
    </cfRule>
  </conditionalFormatting>
  <conditionalFormatting sqref="CH10">
    <cfRule type="expression" dxfId="251" priority="83">
      <formula>CH10&gt;0</formula>
    </cfRule>
    <cfRule type="expression" dxfId="250" priority="84">
      <formula>CH10&lt;=0</formula>
    </cfRule>
  </conditionalFormatting>
  <conditionalFormatting sqref="CH16">
    <cfRule type="expression" dxfId="249" priority="81">
      <formula>CH16&gt;0</formula>
    </cfRule>
    <cfRule type="expression" dxfId="248" priority="82">
      <formula>CH16&lt;=0</formula>
    </cfRule>
  </conditionalFormatting>
  <conditionalFormatting sqref="CH22">
    <cfRule type="expression" dxfId="247" priority="79">
      <formula>CH22&gt;0</formula>
    </cfRule>
    <cfRule type="expression" dxfId="246" priority="80">
      <formula>CH22&lt;=0</formula>
    </cfRule>
  </conditionalFormatting>
  <conditionalFormatting sqref="CH28">
    <cfRule type="expression" dxfId="245" priority="77">
      <formula>CH28&gt;0</formula>
    </cfRule>
    <cfRule type="expression" dxfId="244" priority="78">
      <formula>CH28&lt;=0</formula>
    </cfRule>
  </conditionalFormatting>
  <conditionalFormatting sqref="D15:H15 J15:O15 Q15:T15 X15:AC15 AE15:AG15">
    <cfRule type="expression" dxfId="243" priority="75">
      <formula>D15&gt;0</formula>
    </cfRule>
    <cfRule type="expression" dxfId="242" priority="76">
      <formula>D15&lt;=0</formula>
    </cfRule>
  </conditionalFormatting>
  <conditionalFormatting sqref="D21:H21 J21:O21 Q21:T21 X21:AC21 AE21:AG21">
    <cfRule type="expression" dxfId="241" priority="73">
      <formula>D21&gt;0</formula>
    </cfRule>
    <cfRule type="expression" dxfId="240" priority="74">
      <formula>D21&lt;=0</formula>
    </cfRule>
  </conditionalFormatting>
  <conditionalFormatting sqref="D27:H27 J27:O27 Q27:T27 X27:AC27 AE27:AG27">
    <cfRule type="expression" dxfId="239" priority="71">
      <formula>D27&gt;0</formula>
    </cfRule>
    <cfRule type="expression" dxfId="238" priority="72">
      <formula>D27&lt;=0</formula>
    </cfRule>
  </conditionalFormatting>
  <conditionalFormatting sqref="AQ21:AV21">
    <cfRule type="expression" dxfId="237" priority="69">
      <formula>AQ21&gt;0</formula>
    </cfRule>
    <cfRule type="expression" dxfId="236" priority="70">
      <formula>AQ21&lt;=0</formula>
    </cfRule>
  </conditionalFormatting>
  <conditionalFormatting sqref="AQ27:AV27">
    <cfRule type="expression" dxfId="235" priority="67">
      <formula>AQ27&gt;0</formula>
    </cfRule>
    <cfRule type="expression" dxfId="234" priority="68">
      <formula>AQ27&lt;=0</formula>
    </cfRule>
  </conditionalFormatting>
  <conditionalFormatting sqref="AX9:BC9">
    <cfRule type="expression" dxfId="233" priority="65">
      <formula>AX9&gt;0</formula>
    </cfRule>
    <cfRule type="expression" dxfId="232" priority="66">
      <formula>AX9&lt;=0</formula>
    </cfRule>
  </conditionalFormatting>
  <conditionalFormatting sqref="AX15:BC15">
    <cfRule type="expression" dxfId="231" priority="63">
      <formula>AX15&gt;0</formula>
    </cfRule>
    <cfRule type="expression" dxfId="230" priority="64">
      <formula>AX15&lt;=0</formula>
    </cfRule>
  </conditionalFormatting>
  <conditionalFormatting sqref="AX21:BC21">
    <cfRule type="expression" dxfId="229" priority="61">
      <formula>AX21&gt;0</formula>
    </cfRule>
    <cfRule type="expression" dxfId="228" priority="62">
      <formula>AX21&lt;=0</formula>
    </cfRule>
  </conditionalFormatting>
  <conditionalFormatting sqref="AX27:BC27">
    <cfRule type="expression" dxfId="227" priority="59">
      <formula>AX27&gt;0</formula>
    </cfRule>
    <cfRule type="expression" dxfId="226" priority="60">
      <formula>AX27&lt;=0</formula>
    </cfRule>
  </conditionalFormatting>
  <conditionalFormatting sqref="BE9:BJ9">
    <cfRule type="expression" dxfId="225" priority="57">
      <formula>BE9&gt;0</formula>
    </cfRule>
    <cfRule type="expression" dxfId="224" priority="58">
      <formula>BE9&lt;=0</formula>
    </cfRule>
  </conditionalFormatting>
  <conditionalFormatting sqref="BE15:BJ15">
    <cfRule type="expression" dxfId="223" priority="55">
      <formula>BE15&gt;0</formula>
    </cfRule>
    <cfRule type="expression" dxfId="222" priority="56">
      <formula>BE15&lt;=0</formula>
    </cfRule>
  </conditionalFormatting>
  <conditionalFormatting sqref="BE21:BJ21">
    <cfRule type="expression" dxfId="221" priority="53">
      <formula>BE21&gt;0</formula>
    </cfRule>
    <cfRule type="expression" dxfId="220" priority="54">
      <formula>BE21&lt;=0</formula>
    </cfRule>
  </conditionalFormatting>
  <conditionalFormatting sqref="BE27:BJ27">
    <cfRule type="expression" dxfId="219" priority="51">
      <formula>BE27&gt;0</formula>
    </cfRule>
    <cfRule type="expression" dxfId="218" priority="52">
      <formula>BE27&lt;=0</formula>
    </cfRule>
  </conditionalFormatting>
  <conditionalFormatting sqref="BL9:BQ9">
    <cfRule type="expression" dxfId="217" priority="49">
      <formula>BL9&gt;0</formula>
    </cfRule>
    <cfRule type="expression" dxfId="216" priority="50">
      <formula>BL9&lt;=0</formula>
    </cfRule>
  </conditionalFormatting>
  <conditionalFormatting sqref="BL15:BQ15">
    <cfRule type="expression" dxfId="215" priority="47">
      <formula>BL15&gt;0</formula>
    </cfRule>
    <cfRule type="expression" dxfId="214" priority="48">
      <formula>BL15&lt;=0</formula>
    </cfRule>
  </conditionalFormatting>
  <conditionalFormatting sqref="BL21:BQ21">
    <cfRule type="expression" dxfId="213" priority="45">
      <formula>BL21&gt;0</formula>
    </cfRule>
    <cfRule type="expression" dxfId="212" priority="46">
      <formula>BL21&lt;=0</formula>
    </cfRule>
  </conditionalFormatting>
  <conditionalFormatting sqref="BL27:BQ27">
    <cfRule type="expression" dxfId="211" priority="43">
      <formula>BL27&gt;0</formula>
    </cfRule>
    <cfRule type="expression" dxfId="210" priority="44">
      <formula>BL27&lt;=0</formula>
    </cfRule>
  </conditionalFormatting>
  <conditionalFormatting sqref="AQ9:AV9">
    <cfRule type="expression" dxfId="209" priority="41">
      <formula>AQ9&gt;0</formula>
    </cfRule>
    <cfRule type="expression" dxfId="208" priority="42">
      <formula>AQ9&lt;=0</formula>
    </cfRule>
  </conditionalFormatting>
  <conditionalFormatting sqref="AQ15:AV15">
    <cfRule type="expression" dxfId="207" priority="39">
      <formula>AQ15&gt;0</formula>
    </cfRule>
    <cfRule type="expression" dxfId="206" priority="40">
      <formula>AQ15&lt;=0</formula>
    </cfRule>
  </conditionalFormatting>
  <conditionalFormatting sqref="AN9:AO9">
    <cfRule type="expression" dxfId="205" priority="37">
      <formula>AN9&gt;0</formula>
    </cfRule>
    <cfRule type="expression" dxfId="204" priority="38">
      <formula>AN9&lt;=0</formula>
    </cfRule>
  </conditionalFormatting>
  <conditionalFormatting sqref="AN15:AO15">
    <cfRule type="expression" dxfId="203" priority="35">
      <formula>AN15&gt;0</formula>
    </cfRule>
    <cfRule type="expression" dxfId="202" priority="36">
      <formula>AN15&lt;=0</formula>
    </cfRule>
  </conditionalFormatting>
  <conditionalFormatting sqref="AN21:AO21">
    <cfRule type="expression" dxfId="201" priority="33">
      <formula>AN21&gt;0</formula>
    </cfRule>
    <cfRule type="expression" dxfId="200" priority="34">
      <formula>AN21&lt;=0</formula>
    </cfRule>
  </conditionalFormatting>
  <conditionalFormatting sqref="AN27:AO27">
    <cfRule type="expression" dxfId="199" priority="31">
      <formula>AN27&gt;0</formula>
    </cfRule>
    <cfRule type="expression" dxfId="198" priority="32">
      <formula>AN27&lt;=0</formula>
    </cfRule>
  </conditionalFormatting>
  <conditionalFormatting sqref="BW9:CB9">
    <cfRule type="expression" dxfId="197" priority="29">
      <formula>BW9&gt;0</formula>
    </cfRule>
    <cfRule type="expression" dxfId="196" priority="30">
      <formula>BW9&lt;=0</formula>
    </cfRule>
  </conditionalFormatting>
  <conditionalFormatting sqref="CD9:CI9">
    <cfRule type="expression" dxfId="195" priority="27">
      <formula>CD9&gt;0</formula>
    </cfRule>
    <cfRule type="expression" dxfId="194" priority="28">
      <formula>CD9&lt;=0</formula>
    </cfRule>
  </conditionalFormatting>
  <conditionalFormatting sqref="CK9:CO9">
    <cfRule type="expression" dxfId="193" priority="25">
      <formula>CK9&gt;0</formula>
    </cfRule>
    <cfRule type="expression" dxfId="192" priority="26">
      <formula>CK9&lt;=0</formula>
    </cfRule>
  </conditionalFormatting>
  <conditionalFormatting sqref="BW15:CB15">
    <cfRule type="expression" dxfId="191" priority="23">
      <formula>BW15&gt;0</formula>
    </cfRule>
    <cfRule type="expression" dxfId="190" priority="24">
      <formula>BW15&lt;=0</formula>
    </cfRule>
  </conditionalFormatting>
  <conditionalFormatting sqref="CD15:CI15">
    <cfRule type="expression" dxfId="189" priority="21">
      <formula>CD15&gt;0</formula>
    </cfRule>
    <cfRule type="expression" dxfId="188" priority="22">
      <formula>CD15&lt;=0</formula>
    </cfRule>
  </conditionalFormatting>
  <conditionalFormatting sqref="CK15:CO15">
    <cfRule type="expression" dxfId="187" priority="19">
      <formula>CK15&gt;0</formula>
    </cfRule>
    <cfRule type="expression" dxfId="186" priority="20">
      <formula>CK15&lt;=0</formula>
    </cfRule>
  </conditionalFormatting>
  <conditionalFormatting sqref="BW21:CB21">
    <cfRule type="expression" dxfId="185" priority="17">
      <formula>BW21&gt;0</formula>
    </cfRule>
    <cfRule type="expression" dxfId="184" priority="18">
      <formula>BW21&lt;=0</formula>
    </cfRule>
  </conditionalFormatting>
  <conditionalFormatting sqref="CD21:CI21">
    <cfRule type="expression" dxfId="183" priority="15">
      <formula>CD21&gt;0</formula>
    </cfRule>
    <cfRule type="expression" dxfId="182" priority="16">
      <formula>CD21&lt;=0</formula>
    </cfRule>
  </conditionalFormatting>
  <conditionalFormatting sqref="CK21:CO21">
    <cfRule type="expression" dxfId="181" priority="13">
      <formula>CK21&gt;0</formula>
    </cfRule>
    <cfRule type="expression" dxfId="180" priority="14">
      <formula>CK21&lt;=0</formula>
    </cfRule>
  </conditionalFormatting>
  <conditionalFormatting sqref="BW27:CB27">
    <cfRule type="expression" dxfId="179" priority="11">
      <formula>BW27&gt;0</formula>
    </cfRule>
    <cfRule type="expression" dxfId="178" priority="12">
      <formula>BW27&lt;=0</formula>
    </cfRule>
  </conditionalFormatting>
  <conditionalFormatting sqref="CD27:CI27">
    <cfRule type="expression" dxfId="177" priority="9">
      <formula>CD27&gt;0</formula>
    </cfRule>
    <cfRule type="expression" dxfId="176" priority="10">
      <formula>CD27&lt;=0</formula>
    </cfRule>
  </conditionalFormatting>
  <conditionalFormatting sqref="CK27:CO27">
    <cfRule type="expression" dxfId="175" priority="7">
      <formula>CK27&gt;0</formula>
    </cfRule>
    <cfRule type="expression" dxfId="174" priority="8">
      <formula>CK27&lt;=0</formula>
    </cfRule>
  </conditionalFormatting>
  <conditionalFormatting sqref="DA15:DA16">
    <cfRule type="expression" dxfId="173" priority="5">
      <formula>DA15&gt;0</formula>
    </cfRule>
    <cfRule type="expression" dxfId="172" priority="6">
      <formula>DA15&lt;=0</formula>
    </cfRule>
  </conditionalFormatting>
  <conditionalFormatting sqref="DA21:DA22">
    <cfRule type="expression" dxfId="171" priority="3">
      <formula>DA21&gt;0</formula>
    </cfRule>
    <cfRule type="expression" dxfId="170" priority="4">
      <formula>DA21&lt;=0</formula>
    </cfRule>
  </conditionalFormatting>
  <conditionalFormatting sqref="DA27:DA28">
    <cfRule type="expression" dxfId="169" priority="1">
      <formula>DA27&gt;0</formula>
    </cfRule>
    <cfRule type="expression" dxfId="168" priority="2">
      <formula>DA27&lt;=0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6D66-C4A7-4ADB-AB60-158323E5DB99}">
  <sheetPr>
    <tabColor rgb="FF00B050"/>
  </sheetPr>
  <dimension ref="A1:EF69"/>
  <sheetViews>
    <sheetView showGridLines="0" topLeftCell="BB1" zoomScale="55" zoomScaleNormal="55" workbookViewId="0">
      <pane ySplit="4" topLeftCell="A5" activePane="bottomLeft" state="frozen"/>
      <selection pane="bottomLeft" activeCell="BX30" sqref="BX30"/>
    </sheetView>
  </sheetViews>
  <sheetFormatPr defaultRowHeight="15"/>
  <cols>
    <col min="1" max="1" width="3.7109375" bestFit="1" customWidth="1"/>
    <col min="2" max="2" width="4.28515625" bestFit="1" customWidth="1"/>
    <col min="3" max="3" width="25.28515625" bestFit="1" customWidth="1"/>
    <col min="4" max="34" width="5.7109375" style="15" customWidth="1"/>
    <col min="36" max="36" width="9.140625" style="311"/>
    <col min="37" max="37" width="4" customWidth="1"/>
    <col min="38" max="38" width="26.85546875" bestFit="1" customWidth="1"/>
    <col min="39" max="68" width="6.28515625" customWidth="1"/>
    <col min="69" max="69" width="7" customWidth="1"/>
    <col min="72" max="72" width="4.140625" customWidth="1"/>
    <col min="73" max="73" width="25.28515625" bestFit="1" customWidth="1"/>
    <col min="74" max="103" width="6.85546875" customWidth="1"/>
  </cols>
  <sheetData>
    <row r="1" spans="1:136" ht="15" customHeight="1">
      <c r="A1" s="312" t="s">
        <v>29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  <c r="W1" s="313"/>
      <c r="X1" s="313"/>
      <c r="Y1" s="313"/>
      <c r="Z1" s="313"/>
      <c r="AA1" s="313"/>
      <c r="AB1" s="313"/>
      <c r="AC1" s="313"/>
      <c r="AD1" s="313"/>
      <c r="AE1" s="313"/>
      <c r="AF1" s="313"/>
      <c r="AG1" s="313"/>
      <c r="AH1" s="313"/>
      <c r="AI1" s="314"/>
      <c r="AJ1" s="355"/>
      <c r="AK1" s="312" t="s">
        <v>381</v>
      </c>
      <c r="AL1" s="313"/>
      <c r="AM1" s="313"/>
      <c r="AN1" s="313"/>
      <c r="AO1" s="313"/>
      <c r="AP1" s="313"/>
      <c r="AQ1" s="313"/>
      <c r="AR1" s="313"/>
      <c r="AS1" s="313"/>
      <c r="AT1" s="313"/>
      <c r="AU1" s="313"/>
      <c r="AV1" s="313"/>
      <c r="AW1" s="313"/>
      <c r="AX1" s="313"/>
      <c r="AY1" s="313"/>
      <c r="AZ1" s="313"/>
      <c r="BA1" s="313"/>
      <c r="BB1" s="313"/>
      <c r="BC1" s="313"/>
      <c r="BD1" s="313"/>
      <c r="BE1" s="313"/>
      <c r="BF1" s="313"/>
      <c r="BG1" s="313"/>
      <c r="BH1" s="313"/>
      <c r="BI1" s="313"/>
      <c r="BJ1" s="313"/>
      <c r="BK1" s="313"/>
      <c r="BL1" s="313"/>
      <c r="BM1" s="313"/>
      <c r="BN1" s="313"/>
      <c r="BO1" s="313"/>
      <c r="BP1" s="313"/>
      <c r="BQ1" s="313"/>
      <c r="BR1" s="314"/>
      <c r="BS1" s="353"/>
      <c r="BT1" s="312" t="s">
        <v>106</v>
      </c>
      <c r="BU1" s="313"/>
      <c r="BV1" s="313"/>
      <c r="BW1" s="313"/>
      <c r="BX1" s="313"/>
      <c r="BY1" s="313"/>
      <c r="BZ1" s="313"/>
      <c r="CA1" s="313"/>
      <c r="CB1" s="313"/>
      <c r="CC1" s="313"/>
      <c r="CD1" s="313"/>
      <c r="CE1" s="313"/>
      <c r="CF1" s="313"/>
      <c r="CG1" s="313"/>
      <c r="CH1" s="313"/>
      <c r="CI1" s="313"/>
      <c r="CJ1" s="313"/>
      <c r="CK1" s="313"/>
      <c r="CL1" s="313"/>
      <c r="CM1" s="313"/>
      <c r="CN1" s="313"/>
      <c r="CO1" s="313"/>
      <c r="CP1" s="313"/>
      <c r="CQ1" s="313"/>
      <c r="CR1" s="313"/>
      <c r="CS1" s="313"/>
      <c r="CT1" s="313"/>
      <c r="CU1" s="313"/>
      <c r="CV1" s="313"/>
      <c r="CW1" s="313"/>
      <c r="CX1" s="313"/>
      <c r="CY1" s="313"/>
      <c r="CZ1" s="313"/>
      <c r="DA1" s="314"/>
      <c r="DB1" s="354"/>
      <c r="DC1" s="354"/>
      <c r="DD1" s="354"/>
      <c r="DE1" s="354"/>
      <c r="DF1" s="354"/>
      <c r="DG1" s="354"/>
      <c r="DH1" s="354"/>
      <c r="DI1" s="354"/>
      <c r="DJ1" s="354"/>
      <c r="DK1" s="354"/>
      <c r="DL1" s="354"/>
      <c r="DM1" s="354"/>
      <c r="DN1" s="354"/>
      <c r="DO1" s="354"/>
      <c r="DP1" s="354"/>
      <c r="DQ1" s="354"/>
      <c r="DR1" s="354"/>
      <c r="DS1" s="354"/>
      <c r="DT1" s="354"/>
      <c r="DU1" s="354"/>
      <c r="DV1" s="354"/>
      <c r="DW1" s="354"/>
      <c r="DX1" s="354"/>
      <c r="DY1" s="354"/>
      <c r="DZ1" s="354"/>
      <c r="EA1" s="354"/>
      <c r="EB1" s="354"/>
      <c r="EC1" s="354"/>
      <c r="ED1" s="354"/>
      <c r="EE1" s="354"/>
      <c r="EF1" s="354"/>
    </row>
    <row r="2" spans="1:136" ht="15" customHeight="1" thickBot="1">
      <c r="A2" s="315"/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289"/>
      <c r="U2" s="289"/>
      <c r="V2" s="289"/>
      <c r="W2" s="289"/>
      <c r="X2" s="289"/>
      <c r="Y2" s="289"/>
      <c r="Z2" s="289"/>
      <c r="AA2" s="289"/>
      <c r="AB2" s="289"/>
      <c r="AC2" s="289"/>
      <c r="AD2" s="289"/>
      <c r="AE2" s="289"/>
      <c r="AF2" s="289"/>
      <c r="AG2" s="289"/>
      <c r="AH2" s="289"/>
      <c r="AI2" s="290"/>
      <c r="AJ2" s="356"/>
      <c r="AK2" s="315"/>
      <c r="AL2" s="289"/>
      <c r="AM2" s="289"/>
      <c r="AN2" s="289"/>
      <c r="AO2" s="289"/>
      <c r="AP2" s="289"/>
      <c r="AQ2" s="289"/>
      <c r="AR2" s="289"/>
      <c r="AS2" s="289"/>
      <c r="AT2" s="289"/>
      <c r="AU2" s="289"/>
      <c r="AV2" s="289"/>
      <c r="AW2" s="289"/>
      <c r="AX2" s="289"/>
      <c r="AY2" s="289"/>
      <c r="AZ2" s="289"/>
      <c r="BA2" s="289"/>
      <c r="BB2" s="289"/>
      <c r="BC2" s="289"/>
      <c r="BD2" s="289"/>
      <c r="BE2" s="289"/>
      <c r="BF2" s="289"/>
      <c r="BG2" s="289"/>
      <c r="BH2" s="289"/>
      <c r="BI2" s="289"/>
      <c r="BJ2" s="289"/>
      <c r="BK2" s="289"/>
      <c r="BL2" s="289"/>
      <c r="BM2" s="289"/>
      <c r="BN2" s="289"/>
      <c r="BO2" s="289"/>
      <c r="BP2" s="289"/>
      <c r="BQ2" s="289"/>
      <c r="BR2" s="290"/>
      <c r="BS2" s="353"/>
      <c r="BT2" s="315"/>
      <c r="BU2" s="289"/>
      <c r="BV2" s="289"/>
      <c r="BW2" s="289"/>
      <c r="BX2" s="289"/>
      <c r="BY2" s="289"/>
      <c r="BZ2" s="289"/>
      <c r="CA2" s="289"/>
      <c r="CB2" s="289"/>
      <c r="CC2" s="289"/>
      <c r="CD2" s="289"/>
      <c r="CE2" s="289"/>
      <c r="CF2" s="289"/>
      <c r="CG2" s="289"/>
      <c r="CH2" s="289"/>
      <c r="CI2" s="289"/>
      <c r="CJ2" s="289"/>
      <c r="CK2" s="289"/>
      <c r="CL2" s="289"/>
      <c r="CM2" s="289"/>
      <c r="CN2" s="289"/>
      <c r="CO2" s="289"/>
      <c r="CP2" s="289"/>
      <c r="CQ2" s="289"/>
      <c r="CR2" s="289"/>
      <c r="CS2" s="289"/>
      <c r="CT2" s="289"/>
      <c r="CU2" s="289"/>
      <c r="CV2" s="289"/>
      <c r="CW2" s="289"/>
      <c r="CX2" s="289"/>
      <c r="CY2" s="289"/>
      <c r="CZ2" s="289"/>
      <c r="DA2" s="290"/>
      <c r="DB2" s="354"/>
      <c r="DC2" s="354"/>
      <c r="DD2" s="354"/>
      <c r="DE2" s="354"/>
      <c r="DF2" s="354"/>
      <c r="DG2" s="354"/>
      <c r="DH2" s="354"/>
      <c r="DI2" s="354"/>
      <c r="DJ2" s="354"/>
      <c r="DK2" s="354"/>
      <c r="DL2" s="354"/>
      <c r="DM2" s="354"/>
      <c r="DN2" s="354"/>
      <c r="DO2" s="354"/>
      <c r="DP2" s="354"/>
      <c r="DQ2" s="354"/>
      <c r="DR2" s="354"/>
      <c r="DS2" s="354"/>
      <c r="DT2" s="354"/>
      <c r="DU2" s="354"/>
      <c r="DV2" s="354"/>
      <c r="DW2" s="354"/>
      <c r="DX2" s="354"/>
      <c r="DY2" s="354"/>
      <c r="DZ2" s="354"/>
      <c r="EA2" s="354"/>
      <c r="EB2" s="354"/>
      <c r="EC2" s="354"/>
      <c r="ED2" s="354"/>
      <c r="EE2" s="354"/>
      <c r="EF2" s="354"/>
    </row>
    <row r="3" spans="1:136" ht="23.25" customHeight="1">
      <c r="A3" s="317"/>
      <c r="B3" s="41"/>
      <c r="C3" s="42" t="s">
        <v>30</v>
      </c>
      <c r="D3" s="43" t="s">
        <v>31</v>
      </c>
      <c r="E3" s="43" t="s">
        <v>32</v>
      </c>
      <c r="F3" s="43" t="s">
        <v>33</v>
      </c>
      <c r="G3" s="43" t="s">
        <v>34</v>
      </c>
      <c r="H3" s="44" t="s">
        <v>35</v>
      </c>
      <c r="I3" s="45" t="s">
        <v>36</v>
      </c>
      <c r="J3" s="43" t="s">
        <v>37</v>
      </c>
      <c r="K3" s="43" t="s">
        <v>31</v>
      </c>
      <c r="L3" s="43" t="s">
        <v>32</v>
      </c>
      <c r="M3" s="43" t="s">
        <v>33</v>
      </c>
      <c r="N3" s="43" t="s">
        <v>34</v>
      </c>
      <c r="O3" s="44" t="s">
        <v>35</v>
      </c>
      <c r="P3" s="45" t="s">
        <v>36</v>
      </c>
      <c r="Q3" s="43" t="s">
        <v>37</v>
      </c>
      <c r="R3" s="43" t="s">
        <v>31</v>
      </c>
      <c r="S3" s="43" t="s">
        <v>32</v>
      </c>
      <c r="T3" s="43" t="s">
        <v>33</v>
      </c>
      <c r="U3" s="43" t="s">
        <v>34</v>
      </c>
      <c r="V3" s="44" t="s">
        <v>35</v>
      </c>
      <c r="W3" s="45" t="s">
        <v>36</v>
      </c>
      <c r="X3" s="43" t="s">
        <v>37</v>
      </c>
      <c r="Y3" s="43" t="s">
        <v>31</v>
      </c>
      <c r="Z3" s="43" t="s">
        <v>32</v>
      </c>
      <c r="AA3" s="43" t="s">
        <v>33</v>
      </c>
      <c r="AB3" s="43" t="s">
        <v>34</v>
      </c>
      <c r="AC3" s="44" t="s">
        <v>35</v>
      </c>
      <c r="AD3" s="45" t="s">
        <v>36</v>
      </c>
      <c r="AE3" s="43" t="s">
        <v>37</v>
      </c>
      <c r="AF3" s="43" t="s">
        <v>31</v>
      </c>
      <c r="AG3" s="43" t="s">
        <v>38</v>
      </c>
      <c r="AH3" s="46"/>
      <c r="AI3" s="291" t="s">
        <v>39</v>
      </c>
      <c r="AJ3" s="356"/>
      <c r="AK3" s="373"/>
      <c r="AL3" s="42" t="s">
        <v>30</v>
      </c>
      <c r="AM3" s="43" t="s">
        <v>33</v>
      </c>
      <c r="AN3" s="43" t="s">
        <v>34</v>
      </c>
      <c r="AO3" s="358" t="s">
        <v>35</v>
      </c>
      <c r="AP3" s="45" t="s">
        <v>36</v>
      </c>
      <c r="AQ3" s="43" t="s">
        <v>37</v>
      </c>
      <c r="AR3" s="43" t="s">
        <v>31</v>
      </c>
      <c r="AS3" s="43" t="s">
        <v>38</v>
      </c>
      <c r="AT3" s="43" t="s">
        <v>33</v>
      </c>
      <c r="AU3" s="43" t="s">
        <v>34</v>
      </c>
      <c r="AV3" s="358" t="s">
        <v>35</v>
      </c>
      <c r="AW3" s="45" t="s">
        <v>36</v>
      </c>
      <c r="AX3" s="43" t="s">
        <v>37</v>
      </c>
      <c r="AY3" s="43" t="s">
        <v>31</v>
      </c>
      <c r="AZ3" s="43" t="s">
        <v>38</v>
      </c>
      <c r="BA3" s="43" t="s">
        <v>33</v>
      </c>
      <c r="BB3" s="43" t="s">
        <v>34</v>
      </c>
      <c r="BC3" s="358" t="s">
        <v>35</v>
      </c>
      <c r="BD3" s="45" t="s">
        <v>36</v>
      </c>
      <c r="BE3" s="43" t="s">
        <v>37</v>
      </c>
      <c r="BF3" s="43" t="s">
        <v>31</v>
      </c>
      <c r="BG3" s="43" t="s">
        <v>38</v>
      </c>
      <c r="BH3" s="43" t="s">
        <v>33</v>
      </c>
      <c r="BI3" s="43" t="s">
        <v>34</v>
      </c>
      <c r="BJ3" s="358" t="s">
        <v>35</v>
      </c>
      <c r="BK3" s="45" t="s">
        <v>36</v>
      </c>
      <c r="BL3" s="43" t="s">
        <v>37</v>
      </c>
      <c r="BM3" s="43" t="s">
        <v>31</v>
      </c>
      <c r="BN3" s="43" t="s">
        <v>38</v>
      </c>
      <c r="BO3" s="43" t="s">
        <v>33</v>
      </c>
      <c r="BP3" s="43" t="s">
        <v>34</v>
      </c>
      <c r="BQ3" s="46" t="s">
        <v>35</v>
      </c>
      <c r="BR3" s="291" t="s">
        <v>39</v>
      </c>
      <c r="BS3" s="371"/>
      <c r="BT3" s="373"/>
      <c r="BU3" s="42" t="s">
        <v>30</v>
      </c>
      <c r="BV3" s="45" t="s">
        <v>36</v>
      </c>
      <c r="BW3" s="43" t="s">
        <v>37</v>
      </c>
      <c r="BX3" s="43" t="s">
        <v>31</v>
      </c>
      <c r="BY3" s="43" t="s">
        <v>38</v>
      </c>
      <c r="BZ3" s="43" t="s">
        <v>33</v>
      </c>
      <c r="CA3" s="43" t="s">
        <v>34</v>
      </c>
      <c r="CB3" s="358" t="s">
        <v>35</v>
      </c>
      <c r="CC3" s="45" t="s">
        <v>36</v>
      </c>
      <c r="CD3" s="43" t="s">
        <v>37</v>
      </c>
      <c r="CE3" s="43" t="s">
        <v>31</v>
      </c>
      <c r="CF3" s="43" t="s">
        <v>38</v>
      </c>
      <c r="CG3" s="43" t="s">
        <v>33</v>
      </c>
      <c r="CH3" s="43" t="s">
        <v>34</v>
      </c>
      <c r="CI3" s="358" t="s">
        <v>35</v>
      </c>
      <c r="CJ3" s="45" t="s">
        <v>36</v>
      </c>
      <c r="CK3" s="43" t="s">
        <v>37</v>
      </c>
      <c r="CL3" s="43" t="s">
        <v>31</v>
      </c>
      <c r="CM3" s="43" t="s">
        <v>38</v>
      </c>
      <c r="CN3" s="43" t="s">
        <v>33</v>
      </c>
      <c r="CO3" s="43" t="s">
        <v>34</v>
      </c>
      <c r="CP3" s="358" t="s">
        <v>35</v>
      </c>
      <c r="CQ3" s="45" t="s">
        <v>36</v>
      </c>
      <c r="CR3" s="43" t="s">
        <v>37</v>
      </c>
      <c r="CS3" s="43" t="s">
        <v>31</v>
      </c>
      <c r="CT3" s="43" t="s">
        <v>38</v>
      </c>
      <c r="CU3" s="43" t="s">
        <v>33</v>
      </c>
      <c r="CV3" s="43" t="s">
        <v>34</v>
      </c>
      <c r="CW3" s="358" t="s">
        <v>35</v>
      </c>
      <c r="CX3" s="45" t="s">
        <v>36</v>
      </c>
      <c r="CY3" s="43" t="s">
        <v>37</v>
      </c>
      <c r="CZ3" s="46"/>
      <c r="DA3" s="291" t="s">
        <v>39</v>
      </c>
      <c r="DB3" s="354"/>
      <c r="DC3" s="354"/>
      <c r="DD3" s="354"/>
      <c r="DE3" s="354"/>
      <c r="DF3" s="354"/>
      <c r="DG3" s="354"/>
      <c r="DH3" s="354"/>
      <c r="DI3" s="354"/>
      <c r="DJ3" s="354"/>
      <c r="DK3" s="354"/>
      <c r="DL3" s="354"/>
      <c r="DM3" s="354"/>
      <c r="DN3" s="354"/>
      <c r="DO3" s="354"/>
      <c r="DP3" s="354"/>
      <c r="DQ3" s="354"/>
      <c r="DR3" s="354"/>
      <c r="DS3" s="354"/>
      <c r="DT3" s="354"/>
      <c r="DU3" s="354"/>
      <c r="DV3" s="354"/>
      <c r="DW3" s="354"/>
      <c r="DX3" s="354"/>
      <c r="DY3" s="354"/>
      <c r="DZ3" s="354"/>
      <c r="EA3" s="354"/>
      <c r="EB3" s="354"/>
      <c r="EC3" s="354"/>
      <c r="ED3" s="354"/>
      <c r="EE3" s="354"/>
      <c r="EF3" s="354"/>
    </row>
    <row r="4" spans="1:136" ht="15" customHeight="1" thickBot="1">
      <c r="A4" s="375"/>
      <c r="B4" s="376"/>
      <c r="C4" s="377" t="s">
        <v>40</v>
      </c>
      <c r="D4" s="378">
        <v>1</v>
      </c>
      <c r="E4" s="378">
        <v>2</v>
      </c>
      <c r="F4" s="378">
        <v>3</v>
      </c>
      <c r="G4" s="378">
        <v>4</v>
      </c>
      <c r="H4" s="378">
        <v>5</v>
      </c>
      <c r="I4" s="378">
        <v>6</v>
      </c>
      <c r="J4" s="378">
        <v>7</v>
      </c>
      <c r="K4" s="378">
        <v>8</v>
      </c>
      <c r="L4" s="378">
        <v>9</v>
      </c>
      <c r="M4" s="378">
        <v>10</v>
      </c>
      <c r="N4" s="378">
        <v>11</v>
      </c>
      <c r="O4" s="378">
        <v>12</v>
      </c>
      <c r="P4" s="378">
        <v>13</v>
      </c>
      <c r="Q4" s="378">
        <v>14</v>
      </c>
      <c r="R4" s="378">
        <v>15</v>
      </c>
      <c r="S4" s="378">
        <v>16</v>
      </c>
      <c r="T4" s="378">
        <v>17</v>
      </c>
      <c r="U4" s="384">
        <v>18</v>
      </c>
      <c r="V4" s="384">
        <v>19</v>
      </c>
      <c r="W4" s="378">
        <v>20</v>
      </c>
      <c r="X4" s="378">
        <v>21</v>
      </c>
      <c r="Y4" s="378">
        <v>22</v>
      </c>
      <c r="Z4" s="378">
        <v>23</v>
      </c>
      <c r="AA4" s="378">
        <v>24</v>
      </c>
      <c r="AB4" s="378">
        <v>25</v>
      </c>
      <c r="AC4" s="378">
        <v>26</v>
      </c>
      <c r="AD4" s="378">
        <v>27</v>
      </c>
      <c r="AE4" s="378">
        <v>28</v>
      </c>
      <c r="AF4" s="378">
        <v>29</v>
      </c>
      <c r="AG4" s="378">
        <v>30</v>
      </c>
      <c r="AH4" s="379"/>
      <c r="AI4" s="374"/>
      <c r="AJ4" s="357"/>
      <c r="AK4" s="380"/>
      <c r="AL4" s="377" t="s">
        <v>40</v>
      </c>
      <c r="AM4" s="384">
        <v>1</v>
      </c>
      <c r="AN4" s="378">
        <v>2</v>
      </c>
      <c r="AO4" s="378">
        <v>3</v>
      </c>
      <c r="AP4" s="378">
        <v>4</v>
      </c>
      <c r="AQ4" s="378">
        <v>5</v>
      </c>
      <c r="AR4" s="378">
        <v>6</v>
      </c>
      <c r="AS4" s="378">
        <v>7</v>
      </c>
      <c r="AT4" s="378">
        <v>8</v>
      </c>
      <c r="AU4" s="378">
        <v>9</v>
      </c>
      <c r="AV4" s="378">
        <v>10</v>
      </c>
      <c r="AW4" s="378">
        <v>11</v>
      </c>
      <c r="AX4" s="378">
        <v>12</v>
      </c>
      <c r="AY4" s="378">
        <v>13</v>
      </c>
      <c r="AZ4" s="378">
        <v>14</v>
      </c>
      <c r="BA4" s="378">
        <v>15</v>
      </c>
      <c r="BB4" s="378">
        <v>16</v>
      </c>
      <c r="BC4" s="378">
        <v>17</v>
      </c>
      <c r="BD4" s="378">
        <v>18</v>
      </c>
      <c r="BE4" s="378">
        <v>19</v>
      </c>
      <c r="BF4" s="378">
        <v>20</v>
      </c>
      <c r="BG4" s="378">
        <v>21</v>
      </c>
      <c r="BH4" s="378">
        <v>22</v>
      </c>
      <c r="BI4" s="378">
        <v>23</v>
      </c>
      <c r="BJ4" s="378">
        <v>24</v>
      </c>
      <c r="BK4" s="378">
        <v>25</v>
      </c>
      <c r="BL4" s="378">
        <v>26</v>
      </c>
      <c r="BM4" s="378">
        <v>27</v>
      </c>
      <c r="BN4" s="378">
        <v>28</v>
      </c>
      <c r="BO4" s="378">
        <v>29</v>
      </c>
      <c r="BP4" s="378">
        <v>30</v>
      </c>
      <c r="BQ4" s="381">
        <v>31</v>
      </c>
      <c r="BR4" s="374"/>
      <c r="BS4" s="371"/>
      <c r="BT4" s="380"/>
      <c r="BU4" s="377" t="s">
        <v>40</v>
      </c>
      <c r="BV4" s="378">
        <v>1</v>
      </c>
      <c r="BW4" s="378">
        <v>2</v>
      </c>
      <c r="BX4" s="378">
        <v>3</v>
      </c>
      <c r="BY4" s="378">
        <v>4</v>
      </c>
      <c r="BZ4" s="378">
        <v>5</v>
      </c>
      <c r="CA4" s="378">
        <v>6</v>
      </c>
      <c r="CB4" s="378">
        <v>7</v>
      </c>
      <c r="CC4" s="378">
        <v>8</v>
      </c>
      <c r="CD4" s="378">
        <v>9</v>
      </c>
      <c r="CE4" s="378">
        <v>10</v>
      </c>
      <c r="CF4" s="378">
        <v>11</v>
      </c>
      <c r="CG4" s="378">
        <v>12</v>
      </c>
      <c r="CH4" s="378">
        <v>13</v>
      </c>
      <c r="CI4" s="378">
        <v>14</v>
      </c>
      <c r="CJ4" s="378">
        <v>15</v>
      </c>
      <c r="CK4" s="378">
        <v>16</v>
      </c>
      <c r="CL4" s="378">
        <v>17</v>
      </c>
      <c r="CM4" s="378">
        <v>18</v>
      </c>
      <c r="CN4" s="378">
        <v>19</v>
      </c>
      <c r="CO4" s="378">
        <v>20</v>
      </c>
      <c r="CP4" s="384">
        <v>21</v>
      </c>
      <c r="CQ4" s="384">
        <v>22</v>
      </c>
      <c r="CR4" s="384">
        <v>23</v>
      </c>
      <c r="CS4" s="384">
        <v>24</v>
      </c>
      <c r="CT4" s="384">
        <v>25</v>
      </c>
      <c r="CU4" s="384">
        <v>26</v>
      </c>
      <c r="CV4" s="384">
        <v>27</v>
      </c>
      <c r="CW4" s="384">
        <v>28</v>
      </c>
      <c r="CX4" s="384">
        <v>29</v>
      </c>
      <c r="CY4" s="384">
        <v>30</v>
      </c>
      <c r="CZ4" s="379"/>
      <c r="DA4" s="374"/>
      <c r="DB4" s="354"/>
      <c r="DC4" s="354"/>
      <c r="DD4" s="354"/>
      <c r="DE4" s="354"/>
      <c r="DF4" s="354"/>
      <c r="DG4" s="354"/>
      <c r="DH4" s="354"/>
      <c r="DI4" s="354"/>
      <c r="DJ4" s="354"/>
      <c r="DK4" s="354"/>
      <c r="DL4" s="354"/>
      <c r="DM4" s="354"/>
      <c r="DN4" s="354"/>
      <c r="DO4" s="354"/>
      <c r="DP4" s="354"/>
      <c r="DQ4" s="354"/>
      <c r="DR4" s="354"/>
      <c r="DS4" s="354"/>
      <c r="DT4" s="354"/>
      <c r="DU4" s="354"/>
      <c r="DV4" s="354"/>
      <c r="DW4" s="354"/>
      <c r="DX4" s="354"/>
      <c r="DY4" s="354"/>
      <c r="DZ4" s="354"/>
      <c r="EA4" s="354"/>
      <c r="EB4" s="354"/>
      <c r="EC4" s="354"/>
      <c r="ED4" s="354"/>
      <c r="EE4" s="354"/>
      <c r="EF4" s="354"/>
    </row>
    <row r="5" spans="1:136" ht="15" customHeight="1" thickTop="1">
      <c r="A5" s="285" t="s">
        <v>380</v>
      </c>
      <c r="B5" s="282" t="s">
        <v>42</v>
      </c>
      <c r="C5" s="73" t="s">
        <v>88</v>
      </c>
      <c r="D5" s="88">
        <f>ROUNDUP((PLANEJAMENTO!$AY$8/PLANEJAMENTO!$BG$3)*PLANEJAMENTO!$BJ$3,0)</f>
        <v>6</v>
      </c>
      <c r="E5" s="88">
        <f>ROUNDUP((PLANEJAMENTO!$AY$8/PLANEJAMENTO!$BG$3)*PLANEJAMENTO!$BJ$3,0)</f>
        <v>6</v>
      </c>
      <c r="F5" s="88">
        <f>ROUNDUP((PLANEJAMENTO!$AY$8/PLANEJAMENTO!$BG$3)*PLANEJAMENTO!$BJ$3,0)</f>
        <v>6</v>
      </c>
      <c r="G5" s="88">
        <f>ROUNDUP((PLANEJAMENTO!$AY$8/PLANEJAMENTO!$BG$3)*PLANEJAMENTO!$BJ$3,0)</f>
        <v>6</v>
      </c>
      <c r="H5" s="88">
        <f>ROUNDUP((PLANEJAMENTO!$AY$8/PLANEJAMENTO!$BG$3)*PLANEJAMENTO!$BJ$3,0)</f>
        <v>6</v>
      </c>
      <c r="I5" s="43"/>
      <c r="J5" s="88">
        <f>ROUNDUP((PLANEJAMENTO!$AY$8/PLANEJAMENTO!$BG$3)*PLANEJAMENTO!$BJ$3,0)</f>
        <v>6</v>
      </c>
      <c r="K5" s="88">
        <f>ROUNDUP((PLANEJAMENTO!$AY$8/PLANEJAMENTO!$BG$3)*PLANEJAMENTO!$BJ$3,0)</f>
        <v>6</v>
      </c>
      <c r="L5" s="88">
        <f>ROUNDUP((PLANEJAMENTO!$AY$8/PLANEJAMENTO!$BG$3)*PLANEJAMENTO!$BJ$3,0)</f>
        <v>6</v>
      </c>
      <c r="M5" s="88">
        <f>ROUNDUP((PLANEJAMENTO!$AY$8/PLANEJAMENTO!$BG$3)*PLANEJAMENTO!$BJ$3,0)</f>
        <v>6</v>
      </c>
      <c r="N5" s="88">
        <f>ROUNDUP((PLANEJAMENTO!$AY$8/PLANEJAMENTO!$BG$3)*PLANEJAMENTO!$BJ$3,0)</f>
        <v>6</v>
      </c>
      <c r="O5" s="88">
        <f>ROUNDUP((PLANEJAMENTO!$AY$8/PLANEJAMENTO!$BG$3)*PLANEJAMENTO!$BJ$3,0)</f>
        <v>6</v>
      </c>
      <c r="P5" s="43"/>
      <c r="Q5" s="88">
        <f>ROUNDUP((PLANEJAMENTO!$AY$8/PLANEJAMENTO!$BG$3)*PLANEJAMENTO!$BJ$3,0)</f>
        <v>6</v>
      </c>
      <c r="R5" s="88">
        <f>ROUNDUP((PLANEJAMENTO!$AY$8/PLANEJAMENTO!$BG$3)*PLANEJAMENTO!$BJ$3,0)</f>
        <v>6</v>
      </c>
      <c r="S5" s="88">
        <f>ROUNDUP((PLANEJAMENTO!$AY$8/PLANEJAMENTO!$BG$3)*PLANEJAMENTO!$BJ$3,0)</f>
        <v>6</v>
      </c>
      <c r="T5" s="88">
        <f>ROUNDUP((PLANEJAMENTO!$AY$8/PLANEJAMENTO!$BG$3)*PLANEJAMENTO!$BJ$3,0)</f>
        <v>6</v>
      </c>
      <c r="U5" s="45"/>
      <c r="V5" s="45"/>
      <c r="W5" s="43"/>
      <c r="X5" s="88">
        <f>ROUNDUP((PLANEJAMENTO!$AY$8/PLANEJAMENTO!$BG$3)*PLANEJAMENTO!$BJ$3,0)</f>
        <v>6</v>
      </c>
      <c r="Y5" s="88">
        <f>ROUNDUP((PLANEJAMENTO!$AY$8/PLANEJAMENTO!$BG$3)*PLANEJAMENTO!$BJ$3,0)</f>
        <v>6</v>
      </c>
      <c r="Z5" s="88">
        <f>ROUNDUP((PLANEJAMENTO!$AY$8/PLANEJAMENTO!$BG$3)*PLANEJAMENTO!$BJ$3,0)</f>
        <v>6</v>
      </c>
      <c r="AA5" s="88">
        <f>ROUNDUP((PLANEJAMENTO!$AY$8/PLANEJAMENTO!$BG$3)*PLANEJAMENTO!$BJ$3,0)</f>
        <v>6</v>
      </c>
      <c r="AB5" s="88">
        <f>ROUNDUP((PLANEJAMENTO!$AY$8/PLANEJAMENTO!$BG$3)*PLANEJAMENTO!$BJ$3,0)</f>
        <v>6</v>
      </c>
      <c r="AC5" s="88">
        <f>ROUNDUP((PLANEJAMENTO!$AY$8/PLANEJAMENTO!$BG$3)*PLANEJAMENTO!$BJ$3,0)</f>
        <v>6</v>
      </c>
      <c r="AD5" s="43"/>
      <c r="AE5" s="88">
        <f>ROUNDUP((PLANEJAMENTO!$AY$8/PLANEJAMENTO!$BG$3)*PLANEJAMENTO!$BJ$3,0)</f>
        <v>6</v>
      </c>
      <c r="AF5" s="88">
        <f>ROUNDUP((PLANEJAMENTO!$AY$8/PLANEJAMENTO!$BG$3)*PLANEJAMENTO!$BJ$3,0)</f>
        <v>6</v>
      </c>
      <c r="AG5" s="88">
        <f>ROUNDUP((PLANEJAMENTO!$AY$8/PLANEJAMENTO!$BG$3)*PLANEJAMENTO!$BJ$3,0)</f>
        <v>6</v>
      </c>
      <c r="AH5" s="46"/>
      <c r="AI5" s="344">
        <f>ROUNDUP(SUM(D5:AG5),0)</f>
        <v>144</v>
      </c>
      <c r="AK5" s="282" t="s">
        <v>42</v>
      </c>
      <c r="AL5" s="73" t="s">
        <v>88</v>
      </c>
      <c r="AM5" s="45"/>
      <c r="AN5" s="88">
        <f>ROUNDUP((PLANEJAMENTO!$BA$8/PLANEJAMENTO!$BG$4)*PLANEJAMENTO!$BJ$3,0)</f>
        <v>5</v>
      </c>
      <c r="AO5" s="88">
        <f>ROUNDUP((PLANEJAMENTO!$BA$8/PLANEJAMENTO!$BG$4)*PLANEJAMENTO!$BJ$3,0)</f>
        <v>5</v>
      </c>
      <c r="AP5" s="43"/>
      <c r="AQ5" s="88">
        <f>ROUNDUP((PLANEJAMENTO!$BA$8/PLANEJAMENTO!$BG$4)*PLANEJAMENTO!$BJ$3,0)</f>
        <v>5</v>
      </c>
      <c r="AR5" s="88">
        <f>ROUNDUP((PLANEJAMENTO!$BA$8/PLANEJAMENTO!$BG$4)*PLANEJAMENTO!$BJ$3,0)</f>
        <v>5</v>
      </c>
      <c r="AS5" s="88">
        <f>ROUNDUP((PLANEJAMENTO!$BA$8/PLANEJAMENTO!$BG$4)*PLANEJAMENTO!$BJ$3,0)</f>
        <v>5</v>
      </c>
      <c r="AT5" s="88">
        <f>ROUNDUP((PLANEJAMENTO!$BA$8/PLANEJAMENTO!$BG$4)*PLANEJAMENTO!$BJ$3,0)</f>
        <v>5</v>
      </c>
      <c r="AU5" s="88">
        <f>ROUNDUP((PLANEJAMENTO!$BA$8/PLANEJAMENTO!$BG$4)*PLANEJAMENTO!$BJ$3,0)</f>
        <v>5</v>
      </c>
      <c r="AV5" s="88">
        <f>ROUNDUP((PLANEJAMENTO!$BA$8/PLANEJAMENTO!$BG$4)*PLANEJAMENTO!$BJ$3,0)</f>
        <v>5</v>
      </c>
      <c r="AW5" s="43"/>
      <c r="AX5" s="88">
        <f>ROUNDUP((PLANEJAMENTO!$BA$8/PLANEJAMENTO!$BG$4)*PLANEJAMENTO!$BJ$3,0)</f>
        <v>5</v>
      </c>
      <c r="AY5" s="88">
        <f>ROUNDUP((PLANEJAMENTO!$BA$8/PLANEJAMENTO!$BG$4)*PLANEJAMENTO!$BJ$3,0)</f>
        <v>5</v>
      </c>
      <c r="AZ5" s="88">
        <f>ROUNDUP((PLANEJAMENTO!$BA$8/PLANEJAMENTO!$BG$4)*PLANEJAMENTO!$BJ$3,0)</f>
        <v>5</v>
      </c>
      <c r="BA5" s="88">
        <f>ROUNDUP((PLANEJAMENTO!$BA$8/PLANEJAMENTO!$BG$4)*PLANEJAMENTO!$BJ$3,0)</f>
        <v>5</v>
      </c>
      <c r="BB5" s="88">
        <f>ROUNDUP((PLANEJAMENTO!$BA$8/PLANEJAMENTO!$BG$4)*PLANEJAMENTO!$BJ$3,0)</f>
        <v>5</v>
      </c>
      <c r="BC5" s="88">
        <f>ROUNDUP((PLANEJAMENTO!$BA$8/PLANEJAMENTO!$BG$4)*PLANEJAMENTO!$BJ$3,0)</f>
        <v>5</v>
      </c>
      <c r="BD5" s="43"/>
      <c r="BE5" s="88">
        <f>ROUNDUP((PLANEJAMENTO!$BA$8/PLANEJAMENTO!$BG$4)*PLANEJAMENTO!$BJ$3,0)</f>
        <v>5</v>
      </c>
      <c r="BF5" s="88">
        <f>ROUNDUP((PLANEJAMENTO!$BA$8/PLANEJAMENTO!$BG$4)*PLANEJAMENTO!$BJ$3,0)</f>
        <v>5</v>
      </c>
      <c r="BG5" s="88">
        <f>ROUNDUP((PLANEJAMENTO!$BA$8/PLANEJAMENTO!$BG$4)*PLANEJAMENTO!$BJ$3,0)</f>
        <v>5</v>
      </c>
      <c r="BH5" s="88">
        <f>ROUNDUP((PLANEJAMENTO!$BA$8/PLANEJAMENTO!$BG$4)*PLANEJAMENTO!$BJ$3,0)</f>
        <v>5</v>
      </c>
      <c r="BI5" s="88">
        <f>ROUNDUP((PLANEJAMENTO!$BA$8/PLANEJAMENTO!$BG$4)*PLANEJAMENTO!$BJ$3,0)</f>
        <v>5</v>
      </c>
      <c r="BJ5" s="88">
        <f>ROUNDUP((PLANEJAMENTO!$BA$8/PLANEJAMENTO!$BG$4)*PLANEJAMENTO!$BJ$3,0)</f>
        <v>5</v>
      </c>
      <c r="BK5" s="43"/>
      <c r="BL5" s="88">
        <f>ROUNDUP((PLANEJAMENTO!$BA$8/PLANEJAMENTO!$BG$4)*PLANEJAMENTO!$BJ$3,0)</f>
        <v>5</v>
      </c>
      <c r="BM5" s="88">
        <f>ROUNDUP((PLANEJAMENTO!$BA$8/PLANEJAMENTO!$BG$4)*PLANEJAMENTO!$BJ$3,0)</f>
        <v>5</v>
      </c>
      <c r="BN5" s="88">
        <f>ROUNDUP((PLANEJAMENTO!$BA$8/PLANEJAMENTO!$BG$4)*PLANEJAMENTO!$BJ$3,0)</f>
        <v>5</v>
      </c>
      <c r="BO5" s="88">
        <f>ROUNDUP((PLANEJAMENTO!$BA$8/PLANEJAMENTO!$BG$4)*PLANEJAMENTO!$BJ$3,0)</f>
        <v>5</v>
      </c>
      <c r="BP5" s="88">
        <f>ROUNDUP((PLANEJAMENTO!$BA$8/PLANEJAMENTO!$BG$4)*PLANEJAMENTO!$BJ$3,0)</f>
        <v>5</v>
      </c>
      <c r="BQ5" s="88">
        <f>ROUNDUP((PLANEJAMENTO!$BA$8/PLANEJAMENTO!$BG$4)*PLANEJAMENTO!$BJ$3,0)</f>
        <v>5</v>
      </c>
      <c r="BR5" s="344">
        <f>ROUNDUP(SUM(AM5:BP5),0)</f>
        <v>125</v>
      </c>
      <c r="BS5" s="371"/>
      <c r="BT5" s="382" t="s">
        <v>42</v>
      </c>
      <c r="BU5" s="73" t="s">
        <v>88</v>
      </c>
      <c r="BV5" s="43"/>
      <c r="BW5" s="88">
        <f>ROUNDUP((PLANEJAMENTO!$BC$8/PLANEJAMENTO!$BG$5)*PLANEJAMENTO!$BJ$3,0)</f>
        <v>25</v>
      </c>
      <c r="BX5" s="88">
        <f>ROUNDUP((PLANEJAMENTO!$BC$8/PLANEJAMENTO!$BG$5)*PLANEJAMENTO!$BJ$3,0)</f>
        <v>25</v>
      </c>
      <c r="BY5" s="88">
        <f>ROUNDUP((PLANEJAMENTO!$BC$8/PLANEJAMENTO!$BG$5)*PLANEJAMENTO!$BJ$3,0)</f>
        <v>25</v>
      </c>
      <c r="BZ5" s="88">
        <f>ROUNDUP((PLANEJAMENTO!$BC$8/PLANEJAMENTO!$BG$5)*PLANEJAMENTO!$BJ$3,0)</f>
        <v>25</v>
      </c>
      <c r="CA5" s="88">
        <f>ROUNDUP((PLANEJAMENTO!$BC$8/PLANEJAMENTO!$BG$5)*PLANEJAMENTO!$BJ$3,0)</f>
        <v>25</v>
      </c>
      <c r="CB5" s="88">
        <f>ROUNDUP((PLANEJAMENTO!$BC$8/PLANEJAMENTO!$BG$5)*PLANEJAMENTO!$BJ$3,0)</f>
        <v>25</v>
      </c>
      <c r="CC5" s="43"/>
      <c r="CD5" s="88">
        <f>ROUNDUP((PLANEJAMENTO!$BC$8/PLANEJAMENTO!$BG$5)*PLANEJAMENTO!$BJ$3,0)</f>
        <v>25</v>
      </c>
      <c r="CE5" s="88">
        <f>ROUNDUP((PLANEJAMENTO!$BC$8/PLANEJAMENTO!$BG$5)*PLANEJAMENTO!$BJ$3,0)</f>
        <v>25</v>
      </c>
      <c r="CF5" s="88">
        <f>ROUNDUP((PLANEJAMENTO!$BC$8/PLANEJAMENTO!$BG$5)*PLANEJAMENTO!$BJ$3,0)</f>
        <v>25</v>
      </c>
      <c r="CG5" s="88">
        <f>ROUNDUP((PLANEJAMENTO!$BC$8/PLANEJAMENTO!$BG$5)*PLANEJAMENTO!$BJ$3,0)</f>
        <v>25</v>
      </c>
      <c r="CH5" s="88">
        <f>ROUNDUP((PLANEJAMENTO!$BC$8/PLANEJAMENTO!$BG$5)*PLANEJAMENTO!$BJ$3,0)</f>
        <v>25</v>
      </c>
      <c r="CI5" s="88">
        <f>ROUNDUP((PLANEJAMENTO!$BC$8/PLANEJAMENTO!$BG$5)*PLANEJAMENTO!$BJ$3,0)</f>
        <v>25</v>
      </c>
      <c r="CJ5" s="43"/>
      <c r="CK5" s="88">
        <f>ROUNDUP((PLANEJAMENTO!$BC$8/PLANEJAMENTO!$BG$5)*PLANEJAMENTO!$BJ$3,0)</f>
        <v>25</v>
      </c>
      <c r="CL5" s="88">
        <f>ROUNDUP((PLANEJAMENTO!$BC$8/PLANEJAMENTO!$BG$5)*PLANEJAMENTO!$BJ$3,0)</f>
        <v>25</v>
      </c>
      <c r="CM5" s="88">
        <f>ROUNDUP((PLANEJAMENTO!$BC$8/PLANEJAMENTO!$BG$5)*PLANEJAMENTO!$BJ$3,0)</f>
        <v>25</v>
      </c>
      <c r="CN5" s="88">
        <f>ROUNDUP((PLANEJAMENTO!$BC$8/PLANEJAMENTO!$BG$5)*PLANEJAMENTO!$BJ$3,0)</f>
        <v>25</v>
      </c>
      <c r="CO5" s="88">
        <f>ROUNDUP((PLANEJAMENTO!$BC$8/PLANEJAMENTO!$BG$5)*PLANEJAMENTO!$BJ$3,0)</f>
        <v>25</v>
      </c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6"/>
      <c r="DA5" s="344">
        <f>ROUNDUP(SUM(BV5:CY5),0)</f>
        <v>425</v>
      </c>
      <c r="DB5" s="354"/>
      <c r="DC5" s="354"/>
      <c r="DD5" s="354"/>
      <c r="DE5" s="354"/>
      <c r="DF5" s="354"/>
      <c r="DG5" s="354"/>
      <c r="DH5" s="354"/>
      <c r="DI5" s="354"/>
      <c r="DJ5" s="354"/>
      <c r="DK5" s="354"/>
      <c r="DL5" s="354"/>
      <c r="DM5" s="354"/>
      <c r="DN5" s="354"/>
      <c r="DO5" s="354"/>
      <c r="DP5" s="354"/>
      <c r="DQ5" s="354"/>
      <c r="DR5" s="354"/>
      <c r="DS5" s="354"/>
      <c r="DT5" s="354"/>
      <c r="DU5" s="354"/>
      <c r="DV5" s="354"/>
      <c r="DW5" s="354"/>
      <c r="DX5" s="354"/>
      <c r="DY5" s="354"/>
      <c r="DZ5" s="354"/>
      <c r="EA5" s="354"/>
      <c r="EB5" s="354"/>
      <c r="EC5" s="354"/>
      <c r="ED5" s="354"/>
      <c r="EE5" s="354"/>
      <c r="EF5" s="354"/>
    </row>
    <row r="6" spans="1:136" ht="15" customHeight="1">
      <c r="A6" s="285"/>
      <c r="B6" s="282"/>
      <c r="C6" s="73" t="s">
        <v>89</v>
      </c>
      <c r="D6" s="88">
        <f>ROUNDUP((PLANEJAMENTO!$AZ$8/PLANEJAMENTO!$BG$3)*PLANEJAMENTO!$BJ$3,0)</f>
        <v>0</v>
      </c>
      <c r="E6" s="88">
        <f>ROUNDUP((PLANEJAMENTO!$AZ$8/PLANEJAMENTO!$BG$3)*PLANEJAMENTO!$BJ$3,0)</f>
        <v>0</v>
      </c>
      <c r="F6" s="88">
        <f>ROUNDUP((PLANEJAMENTO!$AZ$8/PLANEJAMENTO!$BG$3)*PLANEJAMENTO!$BJ$3,0)</f>
        <v>0</v>
      </c>
      <c r="G6" s="88">
        <f>ROUNDUP((PLANEJAMENTO!$AZ$8/PLANEJAMENTO!$BG$3)*PLANEJAMENTO!$BJ$3,0)</f>
        <v>0</v>
      </c>
      <c r="H6" s="88">
        <f>ROUNDUP((PLANEJAMENTO!$AZ$8/PLANEJAMENTO!$BG$3)*PLANEJAMENTO!$BJ$3,0)</f>
        <v>0</v>
      </c>
      <c r="I6" s="43"/>
      <c r="J6" s="88">
        <f>ROUNDUP((PLANEJAMENTO!$AZ$8/PLANEJAMENTO!$BG$3)*PLANEJAMENTO!$BJ$3,0)</f>
        <v>0</v>
      </c>
      <c r="K6" s="88">
        <f>ROUNDUP((PLANEJAMENTO!$AZ$8/PLANEJAMENTO!$BG$3)*PLANEJAMENTO!$BJ$3,0)</f>
        <v>0</v>
      </c>
      <c r="L6" s="88">
        <f>ROUNDUP((PLANEJAMENTO!$AZ$8/PLANEJAMENTO!$BG$3)*PLANEJAMENTO!$BJ$3,0)</f>
        <v>0</v>
      </c>
      <c r="M6" s="88">
        <f>ROUNDUP((PLANEJAMENTO!$AZ$8/PLANEJAMENTO!$BG$3)*PLANEJAMENTO!$BJ$3,0)</f>
        <v>0</v>
      </c>
      <c r="N6" s="88">
        <f>ROUNDUP((PLANEJAMENTO!$AZ$8/PLANEJAMENTO!$BG$3)*PLANEJAMENTO!$BJ$3,0)</f>
        <v>0</v>
      </c>
      <c r="O6" s="88">
        <f>ROUNDUP((PLANEJAMENTO!$AZ$8/PLANEJAMENTO!$BG$3)*PLANEJAMENTO!$BJ$3,0)</f>
        <v>0</v>
      </c>
      <c r="P6" s="43"/>
      <c r="Q6" s="88">
        <f>ROUNDUP((PLANEJAMENTO!$AZ$8/PLANEJAMENTO!$BG$3)*PLANEJAMENTO!$BJ$3,0)</f>
        <v>0</v>
      </c>
      <c r="R6" s="88">
        <f>ROUNDUP((PLANEJAMENTO!$AZ$8/PLANEJAMENTO!$BG$3)*PLANEJAMENTO!$BJ$3,0)</f>
        <v>0</v>
      </c>
      <c r="S6" s="88">
        <f>ROUNDUP((PLANEJAMENTO!$AZ$8/PLANEJAMENTO!$BG$3)*PLANEJAMENTO!$BJ$3,0)</f>
        <v>0</v>
      </c>
      <c r="T6" s="88">
        <f>ROUNDUP((PLANEJAMENTO!$AZ$8/PLANEJAMENTO!$BG$3)*PLANEJAMENTO!$BJ$3,0)</f>
        <v>0</v>
      </c>
      <c r="U6" s="45"/>
      <c r="V6" s="45"/>
      <c r="W6" s="43"/>
      <c r="X6" s="88">
        <f>ROUNDUP((PLANEJAMENTO!$AZ$8/PLANEJAMENTO!$BG$3)*PLANEJAMENTO!$BJ$3,0)</f>
        <v>0</v>
      </c>
      <c r="Y6" s="88">
        <f>ROUNDUP((PLANEJAMENTO!$AZ$8/PLANEJAMENTO!$BG$3)*PLANEJAMENTO!$BJ$3,0)</f>
        <v>0</v>
      </c>
      <c r="Z6" s="88">
        <f>ROUNDUP((PLANEJAMENTO!$AZ$8/PLANEJAMENTO!$BG$3)*PLANEJAMENTO!$BJ$3,0)</f>
        <v>0</v>
      </c>
      <c r="AA6" s="88">
        <f>ROUNDUP((PLANEJAMENTO!$AZ$8/PLANEJAMENTO!$BG$3)*PLANEJAMENTO!$BJ$3,0)</f>
        <v>0</v>
      </c>
      <c r="AB6" s="88">
        <f>ROUNDUP((PLANEJAMENTO!$AZ$8/PLANEJAMENTO!$BG$3)*PLANEJAMENTO!$BJ$3,0)</f>
        <v>0</v>
      </c>
      <c r="AC6" s="88">
        <f>ROUNDUP((PLANEJAMENTO!$AZ$8/PLANEJAMENTO!$BG$3)*PLANEJAMENTO!$BJ$3,0)</f>
        <v>0</v>
      </c>
      <c r="AD6" s="43"/>
      <c r="AE6" s="88">
        <f>ROUNDUP((PLANEJAMENTO!$AZ$8/PLANEJAMENTO!$BG$3)*PLANEJAMENTO!$BJ$3,0)</f>
        <v>0</v>
      </c>
      <c r="AF6" s="88">
        <f>ROUNDUP((PLANEJAMENTO!$AZ$8/PLANEJAMENTO!$BG$3)*PLANEJAMENTO!$BJ$3,0)</f>
        <v>0</v>
      </c>
      <c r="AG6" s="88">
        <f>ROUNDUP((PLANEJAMENTO!$AZ$8/PLANEJAMENTO!$BG$3)*PLANEJAMENTO!$BJ$3,0)</f>
        <v>0</v>
      </c>
      <c r="AH6" s="46"/>
      <c r="AI6" s="344">
        <f>SUM(D6:AG6)</f>
        <v>0</v>
      </c>
      <c r="AK6" s="282"/>
      <c r="AL6" s="73" t="s">
        <v>89</v>
      </c>
      <c r="AM6" s="45"/>
      <c r="AN6" s="88">
        <f>ROUNDUP((PLANEJAMENTO!$BB$8/PLANEJAMENTO!$BG$4)*PLANEJAMENTO!$BJ$3,0)</f>
        <v>0</v>
      </c>
      <c r="AO6" s="88">
        <f>ROUNDUP((PLANEJAMENTO!$BB$8/PLANEJAMENTO!$BG$4)*PLANEJAMENTO!$BJ$3,0)</f>
        <v>0</v>
      </c>
      <c r="AP6" s="43"/>
      <c r="AQ6" s="88">
        <f>ROUNDUP((PLANEJAMENTO!$BB$8/PLANEJAMENTO!$BG$4)*PLANEJAMENTO!$BJ$3,0)</f>
        <v>0</v>
      </c>
      <c r="AR6" s="88">
        <f>ROUNDUP((PLANEJAMENTO!$BB$8/PLANEJAMENTO!$BG$4)*PLANEJAMENTO!$BJ$3,0)</f>
        <v>0</v>
      </c>
      <c r="AS6" s="88">
        <f>ROUNDUP((PLANEJAMENTO!$BB$8/PLANEJAMENTO!$BG$4)*PLANEJAMENTO!$BJ$3,0)</f>
        <v>0</v>
      </c>
      <c r="AT6" s="88">
        <f>ROUNDUP((PLANEJAMENTO!$BB$8/PLANEJAMENTO!$BG$4)*PLANEJAMENTO!$BJ$3,0)</f>
        <v>0</v>
      </c>
      <c r="AU6" s="88">
        <f>ROUNDUP((PLANEJAMENTO!$BB$8/PLANEJAMENTO!$BG$4)*PLANEJAMENTO!$BJ$3,0)</f>
        <v>0</v>
      </c>
      <c r="AV6" s="88">
        <f>ROUNDUP((PLANEJAMENTO!$BB$8/PLANEJAMENTO!$BG$4)*PLANEJAMENTO!$BJ$3,0)</f>
        <v>0</v>
      </c>
      <c r="AW6" s="43"/>
      <c r="AX6" s="88">
        <f>ROUNDUP((PLANEJAMENTO!$BB$8/PLANEJAMENTO!$BG$4)*PLANEJAMENTO!$BJ$3,0)</f>
        <v>0</v>
      </c>
      <c r="AY6" s="88">
        <f>ROUNDUP((PLANEJAMENTO!$BB$8/PLANEJAMENTO!$BG$4)*PLANEJAMENTO!$BJ$3,0)</f>
        <v>0</v>
      </c>
      <c r="AZ6" s="88">
        <f>ROUNDUP((PLANEJAMENTO!$BB$8/PLANEJAMENTO!$BG$4)*PLANEJAMENTO!$BJ$3,0)</f>
        <v>0</v>
      </c>
      <c r="BA6" s="88">
        <f>ROUNDUP((PLANEJAMENTO!$BB$8/PLANEJAMENTO!$BG$4)*PLANEJAMENTO!$BJ$3,0)</f>
        <v>0</v>
      </c>
      <c r="BB6" s="88">
        <f>ROUNDUP((PLANEJAMENTO!$BB$8/PLANEJAMENTO!$BG$4)*PLANEJAMENTO!$BJ$3,0)</f>
        <v>0</v>
      </c>
      <c r="BC6" s="88">
        <f>ROUNDUP((PLANEJAMENTO!$BB$8/PLANEJAMENTO!$BG$4)*PLANEJAMENTO!$BJ$3,0)</f>
        <v>0</v>
      </c>
      <c r="BD6" s="43"/>
      <c r="BE6" s="88">
        <f>ROUNDUP((PLANEJAMENTO!$BB$8/PLANEJAMENTO!$BG$4)*PLANEJAMENTO!$BJ$3,0)</f>
        <v>0</v>
      </c>
      <c r="BF6" s="88">
        <f>ROUNDUP((PLANEJAMENTO!$BB$8/PLANEJAMENTO!$BG$4)*PLANEJAMENTO!$BJ$3,0)</f>
        <v>0</v>
      </c>
      <c r="BG6" s="88">
        <f>ROUNDUP((PLANEJAMENTO!$BB$8/PLANEJAMENTO!$BG$4)*PLANEJAMENTO!$BJ$3,0)</f>
        <v>0</v>
      </c>
      <c r="BH6" s="88">
        <f>ROUNDUP((PLANEJAMENTO!$BB$8/PLANEJAMENTO!$BG$4)*PLANEJAMENTO!$BJ$3,0)</f>
        <v>0</v>
      </c>
      <c r="BI6" s="88">
        <f>ROUNDUP((PLANEJAMENTO!$BB$8/PLANEJAMENTO!$BG$4)*PLANEJAMENTO!$BJ$3,0)</f>
        <v>0</v>
      </c>
      <c r="BJ6" s="88">
        <f>ROUNDUP((PLANEJAMENTO!$BB$8/PLANEJAMENTO!$BG$4)*PLANEJAMENTO!$BJ$3,0)</f>
        <v>0</v>
      </c>
      <c r="BK6" s="43"/>
      <c r="BL6" s="88">
        <f>ROUNDUP((PLANEJAMENTO!$BB$8/PLANEJAMENTO!$BG$4)*PLANEJAMENTO!$BJ$3,0)</f>
        <v>0</v>
      </c>
      <c r="BM6" s="88">
        <f>ROUNDUP((PLANEJAMENTO!$BB$8/PLANEJAMENTO!$BG$4)*PLANEJAMENTO!$BJ$3,0)</f>
        <v>0</v>
      </c>
      <c r="BN6" s="88">
        <f>ROUNDUP((PLANEJAMENTO!$BB$8/PLANEJAMENTO!$BG$4)*PLANEJAMENTO!$BJ$3,0)</f>
        <v>0</v>
      </c>
      <c r="BO6" s="88">
        <f>ROUNDUP((PLANEJAMENTO!$BB$8/PLANEJAMENTO!$BG$4)*PLANEJAMENTO!$BJ$3,0)</f>
        <v>0</v>
      </c>
      <c r="BP6" s="88">
        <f>ROUNDUP((PLANEJAMENTO!$BB$8/PLANEJAMENTO!$BG$4)*PLANEJAMENTO!$BJ$3,0)</f>
        <v>0</v>
      </c>
      <c r="BQ6" s="88">
        <f>ROUNDUP((PLANEJAMENTO!$BB$8/PLANEJAMENTO!$BG$4)*PLANEJAMENTO!$BJ$3,0)</f>
        <v>0</v>
      </c>
      <c r="BR6" s="344">
        <f>SUM(AM6:BP6)</f>
        <v>0</v>
      </c>
      <c r="BS6" s="353"/>
      <c r="BT6" s="282"/>
      <c r="BU6" s="73" t="s">
        <v>89</v>
      </c>
      <c r="BV6" s="43"/>
      <c r="BW6" s="88">
        <f>ROUNDUP((PLANEJAMENTO!$BD$8/PLANEJAMENTO!$BG$3)*PLANEJAMENTO!$BJ$3,0)</f>
        <v>0</v>
      </c>
      <c r="BX6" s="88">
        <f>ROUNDUP((PLANEJAMENTO!$BD$8/PLANEJAMENTO!$BG$3)*PLANEJAMENTO!$BJ$3,0)</f>
        <v>0</v>
      </c>
      <c r="BY6" s="88">
        <f>ROUNDUP((PLANEJAMENTO!$BD$8/PLANEJAMENTO!$BG$3)*PLANEJAMENTO!$BJ$3,0)</f>
        <v>0</v>
      </c>
      <c r="BZ6" s="88">
        <f>ROUNDUP((PLANEJAMENTO!$BD$8/PLANEJAMENTO!$BG$3)*PLANEJAMENTO!$BJ$3,0)</f>
        <v>0</v>
      </c>
      <c r="CA6" s="88">
        <f>ROUNDUP((PLANEJAMENTO!$BD$8/PLANEJAMENTO!$BG$3)*PLANEJAMENTO!$BJ$3,0)</f>
        <v>0</v>
      </c>
      <c r="CB6" s="88">
        <f>ROUNDUP((PLANEJAMENTO!$BD$8/PLANEJAMENTO!$BG$3)*PLANEJAMENTO!$BJ$3,0)</f>
        <v>0</v>
      </c>
      <c r="CC6" s="43"/>
      <c r="CD6" s="88">
        <f>ROUNDUP((PLANEJAMENTO!$BD$8/PLANEJAMENTO!$BG$3)*PLANEJAMENTO!$BJ$3,0)</f>
        <v>0</v>
      </c>
      <c r="CE6" s="88">
        <f>ROUNDUP((PLANEJAMENTO!$BD$8/PLANEJAMENTO!$BG$3)*PLANEJAMENTO!$BJ$3,0)</f>
        <v>0</v>
      </c>
      <c r="CF6" s="88">
        <f>ROUNDUP((PLANEJAMENTO!$BD$8/PLANEJAMENTO!$BG$3)*PLANEJAMENTO!$BJ$3,0)</f>
        <v>0</v>
      </c>
      <c r="CG6" s="88">
        <f>ROUNDUP((PLANEJAMENTO!$BD$8/PLANEJAMENTO!$BG$3)*PLANEJAMENTO!$BJ$3,0)</f>
        <v>0</v>
      </c>
      <c r="CH6" s="88">
        <f>ROUNDUP((PLANEJAMENTO!$BD$8/PLANEJAMENTO!$BG$3)*PLANEJAMENTO!$BJ$3,0)</f>
        <v>0</v>
      </c>
      <c r="CI6" s="88">
        <f>ROUNDUP((PLANEJAMENTO!$BD$8/PLANEJAMENTO!$BG$3)*PLANEJAMENTO!$BJ$3,0)</f>
        <v>0</v>
      </c>
      <c r="CJ6" s="43"/>
      <c r="CK6" s="88">
        <f>ROUNDUP((PLANEJAMENTO!$BD$8/PLANEJAMENTO!$BG$3)*PLANEJAMENTO!$BJ$3,0)</f>
        <v>0</v>
      </c>
      <c r="CL6" s="88">
        <f>ROUNDUP((PLANEJAMENTO!$BD$8/PLANEJAMENTO!$BG$3)*PLANEJAMENTO!$BJ$3,0)</f>
        <v>0</v>
      </c>
      <c r="CM6" s="88">
        <f>ROUNDUP((PLANEJAMENTO!$BD$8/PLANEJAMENTO!$BG$3)*PLANEJAMENTO!$BJ$3,0)</f>
        <v>0</v>
      </c>
      <c r="CN6" s="88">
        <f>ROUNDUP((PLANEJAMENTO!$BD$8/PLANEJAMENTO!$BG$3)*PLANEJAMENTO!$BJ$3,0)</f>
        <v>0</v>
      </c>
      <c r="CO6" s="88">
        <f>ROUNDUP((PLANEJAMENTO!$BD$8/PLANEJAMENTO!$BG$3)*PLANEJAMENTO!$BJ$3,0)</f>
        <v>0</v>
      </c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6"/>
      <c r="DA6" s="344">
        <f>SUM(BV6:CY6)</f>
        <v>0</v>
      </c>
      <c r="DB6" s="354"/>
      <c r="DC6" s="354"/>
      <c r="DD6" s="354"/>
      <c r="DE6" s="354"/>
      <c r="DF6" s="354"/>
      <c r="DG6" s="354"/>
      <c r="DH6" s="354"/>
      <c r="DI6" s="354"/>
      <c r="DJ6" s="354"/>
      <c r="DK6" s="354"/>
      <c r="DL6" s="354"/>
      <c r="DM6" s="354"/>
      <c r="DN6" s="354"/>
      <c r="DO6" s="354"/>
      <c r="DP6" s="354"/>
      <c r="DQ6" s="354"/>
      <c r="DR6" s="354"/>
      <c r="DS6" s="354"/>
      <c r="DT6" s="354"/>
      <c r="DU6" s="354"/>
      <c r="DV6" s="354"/>
      <c r="DW6" s="354"/>
      <c r="DX6" s="354"/>
      <c r="DY6" s="354"/>
      <c r="DZ6" s="354"/>
      <c r="EA6" s="354"/>
      <c r="EB6" s="354"/>
      <c r="EC6" s="354"/>
      <c r="ED6" s="354"/>
      <c r="EE6" s="354"/>
      <c r="EF6" s="354"/>
    </row>
    <row r="7" spans="1:136" ht="15" customHeight="1">
      <c r="A7" s="285"/>
      <c r="B7" s="282"/>
      <c r="C7" s="73" t="s">
        <v>388</v>
      </c>
      <c r="D7" s="88">
        <f>SUM(D5:D6)</f>
        <v>6</v>
      </c>
      <c r="E7" s="88">
        <f t="shared" ref="E7:H7" si="0">SUM(E5:E6)</f>
        <v>6</v>
      </c>
      <c r="F7" s="88">
        <f t="shared" si="0"/>
        <v>6</v>
      </c>
      <c r="G7" s="88">
        <f t="shared" si="0"/>
        <v>6</v>
      </c>
      <c r="H7" s="88">
        <f t="shared" si="0"/>
        <v>6</v>
      </c>
      <c r="I7" s="43"/>
      <c r="J7" s="88">
        <f>SUM(J5:J6)</f>
        <v>6</v>
      </c>
      <c r="K7" s="88">
        <f t="shared" ref="K7:N7" si="1">SUM(K5:K6)</f>
        <v>6</v>
      </c>
      <c r="L7" s="88">
        <f t="shared" si="1"/>
        <v>6</v>
      </c>
      <c r="M7" s="88">
        <f t="shared" si="1"/>
        <v>6</v>
      </c>
      <c r="N7" s="88">
        <f t="shared" si="1"/>
        <v>6</v>
      </c>
      <c r="O7" s="88">
        <f>SUM(O5:O6)</f>
        <v>6</v>
      </c>
      <c r="P7" s="43"/>
      <c r="Q7" s="88">
        <f>SUM(Q5:Q6)</f>
        <v>6</v>
      </c>
      <c r="R7" s="88">
        <f t="shared" ref="R7:T7" si="2">SUM(R5:R6)</f>
        <v>6</v>
      </c>
      <c r="S7" s="88">
        <f t="shared" si="2"/>
        <v>6</v>
      </c>
      <c r="T7" s="88">
        <f t="shared" si="2"/>
        <v>6</v>
      </c>
      <c r="U7" s="45"/>
      <c r="V7" s="45"/>
      <c r="W7" s="43"/>
      <c r="X7" s="88">
        <f>SUM(X5:X6)</f>
        <v>6</v>
      </c>
      <c r="Y7" s="88">
        <f t="shared" ref="Y7:AB7" si="3">SUM(Y5:Y6)</f>
        <v>6</v>
      </c>
      <c r="Z7" s="88">
        <f t="shared" si="3"/>
        <v>6</v>
      </c>
      <c r="AA7" s="88">
        <f t="shared" si="3"/>
        <v>6</v>
      </c>
      <c r="AB7" s="88">
        <f t="shared" si="3"/>
        <v>6</v>
      </c>
      <c r="AC7" s="88">
        <f>SUM(AC5:AC6)</f>
        <v>6</v>
      </c>
      <c r="AD7" s="43"/>
      <c r="AE7" s="88">
        <f t="shared" ref="AE7:AF7" si="4">SUM(AE5:AE6)</f>
        <v>6</v>
      </c>
      <c r="AF7" s="88">
        <f t="shared" si="4"/>
        <v>6</v>
      </c>
      <c r="AG7" s="88">
        <f>SUM(AG5:AG6)</f>
        <v>6</v>
      </c>
      <c r="AH7" s="46"/>
      <c r="AI7" s="344">
        <f>SUM(D7:AG7)</f>
        <v>144</v>
      </c>
      <c r="AK7" s="282"/>
      <c r="AL7" s="73" t="s">
        <v>388</v>
      </c>
      <c r="AM7" s="45"/>
      <c r="AN7" s="88">
        <f t="shared" ref="AN7:AO7" si="5">SUM(AN5:AN6)</f>
        <v>5</v>
      </c>
      <c r="AO7" s="88">
        <f t="shared" si="5"/>
        <v>5</v>
      </c>
      <c r="AP7" s="43"/>
      <c r="AQ7" s="88">
        <f>SUM(AQ5:AQ6)</f>
        <v>5</v>
      </c>
      <c r="AR7" s="88">
        <f t="shared" ref="AR7:AU7" si="6">SUM(AR5:AR6)</f>
        <v>5</v>
      </c>
      <c r="AS7" s="88">
        <f t="shared" si="6"/>
        <v>5</v>
      </c>
      <c r="AT7" s="88">
        <f t="shared" si="6"/>
        <v>5</v>
      </c>
      <c r="AU7" s="88">
        <f t="shared" si="6"/>
        <v>5</v>
      </c>
      <c r="AV7" s="88">
        <f>SUM(AV5:AV6)</f>
        <v>5</v>
      </c>
      <c r="AW7" s="43"/>
      <c r="AX7" s="88">
        <f>SUM(AX5:AX6)</f>
        <v>5</v>
      </c>
      <c r="AY7" s="88">
        <f t="shared" ref="AY7:BB7" si="7">SUM(AY5:AY6)</f>
        <v>5</v>
      </c>
      <c r="AZ7" s="88">
        <f t="shared" si="7"/>
        <v>5</v>
      </c>
      <c r="BA7" s="88">
        <f t="shared" si="7"/>
        <v>5</v>
      </c>
      <c r="BB7" s="88">
        <f t="shared" si="7"/>
        <v>5</v>
      </c>
      <c r="BC7" s="88">
        <f>SUM(BC5:BC6)</f>
        <v>5</v>
      </c>
      <c r="BD7" s="43"/>
      <c r="BE7" s="88">
        <f>SUM(BE5:BE6)</f>
        <v>5</v>
      </c>
      <c r="BF7" s="88">
        <f t="shared" ref="BF7:BI7" si="8">SUM(BF5:BF6)</f>
        <v>5</v>
      </c>
      <c r="BG7" s="88">
        <f t="shared" si="8"/>
        <v>5</v>
      </c>
      <c r="BH7" s="88">
        <f t="shared" si="8"/>
        <v>5</v>
      </c>
      <c r="BI7" s="88">
        <f t="shared" si="8"/>
        <v>5</v>
      </c>
      <c r="BJ7" s="88">
        <f>SUM(BJ5:BJ6)</f>
        <v>5</v>
      </c>
      <c r="BK7" s="43"/>
      <c r="BL7" s="88">
        <f>SUM(BL5:BL6)</f>
        <v>5</v>
      </c>
      <c r="BM7" s="88">
        <f t="shared" ref="BM7:BQ7" si="9">SUM(BM5:BM6)</f>
        <v>5</v>
      </c>
      <c r="BN7" s="88">
        <f t="shared" si="9"/>
        <v>5</v>
      </c>
      <c r="BO7" s="88">
        <f t="shared" si="9"/>
        <v>5</v>
      </c>
      <c r="BP7" s="88">
        <f t="shared" si="9"/>
        <v>5</v>
      </c>
      <c r="BQ7" s="88">
        <f t="shared" si="9"/>
        <v>5</v>
      </c>
      <c r="BR7" s="344">
        <f>SUM(AM7:BP7)</f>
        <v>125</v>
      </c>
      <c r="BS7" s="353"/>
      <c r="BT7" s="282"/>
      <c r="BU7" s="73" t="s">
        <v>388</v>
      </c>
      <c r="BV7" s="43"/>
      <c r="BW7" s="88">
        <f t="shared" ref="BW7:BZ7" si="10">SUM(BW5:BW6)</f>
        <v>25</v>
      </c>
      <c r="BX7" s="88">
        <f t="shared" si="10"/>
        <v>25</v>
      </c>
      <c r="BY7" s="88">
        <f t="shared" si="10"/>
        <v>25</v>
      </c>
      <c r="BZ7" s="88">
        <f t="shared" si="10"/>
        <v>25</v>
      </c>
      <c r="CA7" s="88">
        <f>SUM(CA5:CA6)</f>
        <v>25</v>
      </c>
      <c r="CB7" s="88">
        <f>SUM(CB5:CB6)</f>
        <v>25</v>
      </c>
      <c r="CC7" s="43"/>
      <c r="CD7" s="88">
        <f t="shared" ref="CD7:CF7" si="11">SUM(CD5:CD6)</f>
        <v>25</v>
      </c>
      <c r="CE7" s="88">
        <f t="shared" si="11"/>
        <v>25</v>
      </c>
      <c r="CF7" s="88">
        <f t="shared" si="11"/>
        <v>25</v>
      </c>
      <c r="CG7" s="88">
        <f>SUM(CG5:CG6)</f>
        <v>25</v>
      </c>
      <c r="CH7" s="88">
        <f>SUM(CH5:CH6)</f>
        <v>25</v>
      </c>
      <c r="CI7" s="88">
        <f>SUM(CI5:CI6)</f>
        <v>25</v>
      </c>
      <c r="CJ7" s="43"/>
      <c r="CK7" s="88">
        <f t="shared" ref="CK7:CM7" si="12">SUM(CK5:CK6)</f>
        <v>25</v>
      </c>
      <c r="CL7" s="88">
        <f t="shared" si="12"/>
        <v>25</v>
      </c>
      <c r="CM7" s="88">
        <f t="shared" si="12"/>
        <v>25</v>
      </c>
      <c r="CN7" s="88">
        <f>SUM(CN5:CN6)</f>
        <v>25</v>
      </c>
      <c r="CO7" s="88">
        <f>SUM(CO5:CO6)</f>
        <v>25</v>
      </c>
      <c r="CP7" s="45"/>
      <c r="CQ7" s="45"/>
      <c r="CR7" s="45"/>
      <c r="CS7" s="45"/>
      <c r="CT7" s="45"/>
      <c r="CU7" s="45"/>
      <c r="CV7" s="45"/>
      <c r="CW7" s="45"/>
      <c r="CX7" s="45"/>
      <c r="CY7" s="45"/>
      <c r="CZ7" s="46"/>
      <c r="DA7" s="344">
        <f>SUM(BV7:CY7)</f>
        <v>425</v>
      </c>
      <c r="DB7" s="354"/>
      <c r="DC7" s="354"/>
      <c r="DD7" s="354"/>
      <c r="DE7" s="354"/>
      <c r="DF7" s="354"/>
      <c r="DG7" s="354"/>
      <c r="DH7" s="354"/>
      <c r="DI7" s="354"/>
      <c r="DJ7" s="354"/>
      <c r="DK7" s="354"/>
      <c r="DL7" s="354"/>
      <c r="DM7" s="354"/>
      <c r="DN7" s="354"/>
      <c r="DO7" s="354"/>
      <c r="DP7" s="354"/>
      <c r="DQ7" s="354"/>
      <c r="DR7" s="354"/>
      <c r="DS7" s="354"/>
      <c r="DT7" s="354"/>
      <c r="DU7" s="354"/>
      <c r="DV7" s="354"/>
      <c r="DW7" s="354"/>
      <c r="DX7" s="354"/>
      <c r="DY7" s="354"/>
      <c r="DZ7" s="354"/>
      <c r="EA7" s="354"/>
      <c r="EB7" s="354"/>
      <c r="EC7" s="354"/>
      <c r="ED7" s="354"/>
      <c r="EE7" s="354"/>
      <c r="EF7" s="354"/>
    </row>
    <row r="8" spans="1:136" ht="15" customHeight="1">
      <c r="A8" s="285"/>
      <c r="B8" s="282"/>
      <c r="C8" s="35" t="s">
        <v>45</v>
      </c>
      <c r="D8" s="33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385"/>
      <c r="V8" s="385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28"/>
      <c r="AI8" s="30">
        <f>SUM(D8:AG8)</f>
        <v>0</v>
      </c>
      <c r="AK8" s="282"/>
      <c r="AL8" s="35" t="s">
        <v>45</v>
      </c>
      <c r="AM8" s="385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30">
        <f>SUM(AM8:BP8)</f>
        <v>0</v>
      </c>
      <c r="BS8" s="353"/>
      <c r="BT8" s="282"/>
      <c r="BU8" s="35" t="s">
        <v>45</v>
      </c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385"/>
      <c r="CQ8" s="385"/>
      <c r="CR8" s="385"/>
      <c r="CS8" s="385"/>
      <c r="CT8" s="385"/>
      <c r="CU8" s="385"/>
      <c r="CV8" s="385"/>
      <c r="CW8" s="385"/>
      <c r="CX8" s="385"/>
      <c r="CY8" s="385"/>
      <c r="CZ8" s="28"/>
      <c r="DA8" s="30">
        <f>SUM(BV8:CY8)</f>
        <v>0</v>
      </c>
      <c r="DB8" s="354"/>
      <c r="DC8" s="354"/>
      <c r="DD8" s="354"/>
      <c r="DE8" s="354"/>
      <c r="DF8" s="354"/>
      <c r="DG8" s="354"/>
      <c r="DH8" s="354"/>
      <c r="DI8" s="354"/>
      <c r="DJ8" s="354"/>
      <c r="DK8" s="354"/>
      <c r="DL8" s="354"/>
      <c r="DM8" s="354"/>
      <c r="DN8" s="354"/>
      <c r="DO8" s="354"/>
      <c r="DP8" s="354"/>
      <c r="DQ8" s="354"/>
      <c r="DR8" s="354"/>
      <c r="DS8" s="354"/>
      <c r="DT8" s="354"/>
      <c r="DU8" s="354"/>
      <c r="DV8" s="354"/>
      <c r="DW8" s="354"/>
      <c r="DX8" s="354"/>
      <c r="DY8" s="354"/>
      <c r="DZ8" s="354"/>
      <c r="EA8" s="354"/>
      <c r="EB8" s="354"/>
      <c r="EC8" s="354"/>
      <c r="ED8" s="354"/>
      <c r="EE8" s="354"/>
      <c r="EF8" s="354"/>
    </row>
    <row r="9" spans="1:136" ht="15" customHeight="1" thickBot="1">
      <c r="A9" s="285"/>
      <c r="B9" s="282"/>
      <c r="C9" s="73" t="s">
        <v>389</v>
      </c>
      <c r="D9" s="342">
        <f>IF(D8&gt;D5,D5,D8)-D5</f>
        <v>-6</v>
      </c>
      <c r="E9" s="342">
        <f>D9+(IF(E8&gt;E5,E5,E8)-E5)</f>
        <v>-12</v>
      </c>
      <c r="F9" s="342">
        <f t="shared" ref="F9:O9" si="13">E9+(IF(F8&gt;F5,F5,F8)-F5)</f>
        <v>-18</v>
      </c>
      <c r="G9" s="342">
        <f t="shared" si="13"/>
        <v>-24</v>
      </c>
      <c r="H9" s="342">
        <f t="shared" si="13"/>
        <v>-30</v>
      </c>
      <c r="I9" s="27"/>
      <c r="J9" s="342">
        <f>H9+(IF(J8&gt;J5,J5,J8)-J5)</f>
        <v>-36</v>
      </c>
      <c r="K9" s="342">
        <f t="shared" si="13"/>
        <v>-42</v>
      </c>
      <c r="L9" s="342">
        <f t="shared" si="13"/>
        <v>-48</v>
      </c>
      <c r="M9" s="342">
        <f t="shared" si="13"/>
        <v>-54</v>
      </c>
      <c r="N9" s="342">
        <f t="shared" si="13"/>
        <v>-60</v>
      </c>
      <c r="O9" s="342">
        <f t="shared" si="13"/>
        <v>-66</v>
      </c>
      <c r="P9" s="27"/>
      <c r="Q9" s="342">
        <f>O9+(IF(Q8&gt;Q5,Q5,Q8)-Q5)</f>
        <v>-72</v>
      </c>
      <c r="R9" s="342">
        <f t="shared" ref="R9:T9" si="14">Q9+(IF(R8&gt;R5,R5,R8)-R5)</f>
        <v>-78</v>
      </c>
      <c r="S9" s="342">
        <f t="shared" si="14"/>
        <v>-84</v>
      </c>
      <c r="T9" s="342">
        <f t="shared" si="14"/>
        <v>-90</v>
      </c>
      <c r="U9" s="386"/>
      <c r="V9" s="386"/>
      <c r="W9" s="27"/>
      <c r="X9" s="342">
        <f>T9+(IF(X8&gt;X5,X5,X8)-X5)</f>
        <v>-96</v>
      </c>
      <c r="Y9" s="342">
        <f t="shared" ref="Y9:AC9" si="15">X9+(IF(Y8&gt;Y5,Y5,Y8)-Y5)</f>
        <v>-102</v>
      </c>
      <c r="Z9" s="342">
        <f t="shared" si="15"/>
        <v>-108</v>
      </c>
      <c r="AA9" s="342">
        <f t="shared" si="15"/>
        <v>-114</v>
      </c>
      <c r="AB9" s="342">
        <f t="shared" si="15"/>
        <v>-120</v>
      </c>
      <c r="AC9" s="342">
        <f t="shared" si="15"/>
        <v>-126</v>
      </c>
      <c r="AD9" s="27"/>
      <c r="AE9" s="342">
        <f>AC9+(IF(AE8&gt;AE5,AE5,AE8)-AE5)</f>
        <v>-132</v>
      </c>
      <c r="AF9" s="342">
        <f t="shared" ref="AF9:AG9" si="16">AE9+(IF(AF8&gt;AF5,AF5,AF8)-AF5)</f>
        <v>-138</v>
      </c>
      <c r="AG9" s="342">
        <f t="shared" si="16"/>
        <v>-144</v>
      </c>
      <c r="AH9" s="29"/>
      <c r="AI9" s="31">
        <f>ROUNDUP(AG9,0)</f>
        <v>-144</v>
      </c>
      <c r="AK9" s="282"/>
      <c r="AL9" s="73" t="s">
        <v>389</v>
      </c>
      <c r="AM9" s="386"/>
      <c r="AN9" s="342">
        <f t="shared" ref="AN9:AO9" si="17">AM9+(IF(AN8&gt;AN5,AN5,AN8)-AN5)</f>
        <v>-5</v>
      </c>
      <c r="AO9" s="342">
        <f t="shared" si="17"/>
        <v>-10</v>
      </c>
      <c r="AP9" s="27"/>
      <c r="AQ9" s="342">
        <f>AO9+(IF(AQ8&gt;AQ5,AQ5,AQ8)-AQ5)</f>
        <v>-15</v>
      </c>
      <c r="AR9" s="342">
        <f t="shared" ref="AR9:AV9" si="18">AQ9+(IF(AR8&gt;AR5,AR5,AR8)-AR5)</f>
        <v>-20</v>
      </c>
      <c r="AS9" s="342">
        <f t="shared" si="18"/>
        <v>-25</v>
      </c>
      <c r="AT9" s="342">
        <f t="shared" si="18"/>
        <v>-30</v>
      </c>
      <c r="AU9" s="342">
        <f t="shared" si="18"/>
        <v>-35</v>
      </c>
      <c r="AV9" s="342">
        <f t="shared" si="18"/>
        <v>-40</v>
      </c>
      <c r="AW9" s="27"/>
      <c r="AX9" s="342">
        <f>AV9+(IF(AX8&gt;AX5,AX5,AX8)-AX5)</f>
        <v>-45</v>
      </c>
      <c r="AY9" s="342">
        <f t="shared" ref="AY9:BC9" si="19">AX9+(IF(AY8&gt;AY5,AY5,AY8)-AY5)</f>
        <v>-50</v>
      </c>
      <c r="AZ9" s="342">
        <f t="shared" si="19"/>
        <v>-55</v>
      </c>
      <c r="BA9" s="342">
        <f t="shared" si="19"/>
        <v>-60</v>
      </c>
      <c r="BB9" s="342">
        <f t="shared" si="19"/>
        <v>-65</v>
      </c>
      <c r="BC9" s="342">
        <f t="shared" si="19"/>
        <v>-70</v>
      </c>
      <c r="BD9" s="27"/>
      <c r="BE9" s="342">
        <f>BC9+(IF(BE8&gt;BE5,BE5,BE8)-BE5)</f>
        <v>-75</v>
      </c>
      <c r="BF9" s="342">
        <f t="shared" ref="BF9:BJ9" si="20">BE9+(IF(BF8&gt;BF5,BF5,BF8)-BF5)</f>
        <v>-80</v>
      </c>
      <c r="BG9" s="342">
        <f t="shared" si="20"/>
        <v>-85</v>
      </c>
      <c r="BH9" s="342">
        <f t="shared" si="20"/>
        <v>-90</v>
      </c>
      <c r="BI9" s="342">
        <f t="shared" si="20"/>
        <v>-95</v>
      </c>
      <c r="BJ9" s="342">
        <f t="shared" si="20"/>
        <v>-100</v>
      </c>
      <c r="BK9" s="27"/>
      <c r="BL9" s="342">
        <f>BJ9+(IF(BL8&gt;BL5,BL5,BL8)-BL5)</f>
        <v>-105</v>
      </c>
      <c r="BM9" s="342">
        <f t="shared" ref="BM9:BQ9" si="21">BL9+(IF(BM8&gt;BM5,BM5,BM8)-BM5)</f>
        <v>-110</v>
      </c>
      <c r="BN9" s="342">
        <f t="shared" si="21"/>
        <v>-115</v>
      </c>
      <c r="BO9" s="342">
        <f t="shared" si="21"/>
        <v>-120</v>
      </c>
      <c r="BP9" s="342">
        <f t="shared" si="21"/>
        <v>-125</v>
      </c>
      <c r="BQ9" s="342">
        <f t="shared" si="21"/>
        <v>-130</v>
      </c>
      <c r="BR9" s="31">
        <f>ROUNDUP(BP9,0)</f>
        <v>-125</v>
      </c>
      <c r="BS9" s="353"/>
      <c r="BT9" s="282"/>
      <c r="BU9" s="73" t="s">
        <v>389</v>
      </c>
      <c r="BV9" s="27"/>
      <c r="BW9" s="342">
        <f>BV9+(IF(BW8&gt;BW5,BW5,BW8)-BW5)</f>
        <v>-25</v>
      </c>
      <c r="BX9" s="342">
        <f t="shared" ref="BX9:CB9" si="22">BW9+(IF(BX8&gt;BX5,BX5,BX8)-BX5)</f>
        <v>-50</v>
      </c>
      <c r="BY9" s="342">
        <f t="shared" si="22"/>
        <v>-75</v>
      </c>
      <c r="BZ9" s="342">
        <f t="shared" si="22"/>
        <v>-100</v>
      </c>
      <c r="CA9" s="342">
        <f t="shared" si="22"/>
        <v>-125</v>
      </c>
      <c r="CB9" s="342">
        <f t="shared" si="22"/>
        <v>-150</v>
      </c>
      <c r="CC9" s="27"/>
      <c r="CD9" s="342">
        <f>CB9+(IF(CD8&gt;CD5,CD5,CD8)-CD5)</f>
        <v>-175</v>
      </c>
      <c r="CE9" s="342">
        <f t="shared" ref="CE9:CI9" si="23">CD9+(IF(CE8&gt;CE5,CE5,CE8)-CE5)</f>
        <v>-200</v>
      </c>
      <c r="CF9" s="342">
        <f t="shared" si="23"/>
        <v>-225</v>
      </c>
      <c r="CG9" s="342">
        <f t="shared" si="23"/>
        <v>-250</v>
      </c>
      <c r="CH9" s="342">
        <f t="shared" si="23"/>
        <v>-275</v>
      </c>
      <c r="CI9" s="342">
        <f t="shared" si="23"/>
        <v>-300</v>
      </c>
      <c r="CJ9" s="27"/>
      <c r="CK9" s="342">
        <f>CI9+(IF(CK8&gt;CK5,CK5,CK8)-CK5)</f>
        <v>-325</v>
      </c>
      <c r="CL9" s="342">
        <f t="shared" ref="CL9:CO9" si="24">CK9+(IF(CL8&gt;CL5,CL5,CL8)-CL5)</f>
        <v>-350</v>
      </c>
      <c r="CM9" s="342">
        <f t="shared" si="24"/>
        <v>-375</v>
      </c>
      <c r="CN9" s="342">
        <f t="shared" si="24"/>
        <v>-400</v>
      </c>
      <c r="CO9" s="342">
        <f t="shared" si="24"/>
        <v>-425</v>
      </c>
      <c r="CP9" s="386"/>
      <c r="CQ9" s="386"/>
      <c r="CR9" s="386"/>
      <c r="CS9" s="386"/>
      <c r="CT9" s="386"/>
      <c r="CU9" s="386"/>
      <c r="CV9" s="386"/>
      <c r="CW9" s="386"/>
      <c r="CX9" s="386"/>
      <c r="CY9" s="386"/>
      <c r="CZ9" s="29"/>
      <c r="DA9" s="390">
        <f>ROUNDUP(CO9,0)</f>
        <v>-425</v>
      </c>
      <c r="DB9" s="354"/>
      <c r="DC9" s="354"/>
      <c r="DD9" s="354"/>
      <c r="DE9" s="354"/>
      <c r="DF9" s="354"/>
      <c r="DG9" s="354"/>
      <c r="DH9" s="354"/>
      <c r="DI9" s="354"/>
      <c r="DJ9" s="354"/>
      <c r="DK9" s="354"/>
      <c r="DL9" s="354"/>
      <c r="DM9" s="354"/>
      <c r="DN9" s="354"/>
      <c r="DO9" s="354"/>
      <c r="DP9" s="354"/>
      <c r="DQ9" s="354"/>
      <c r="DR9" s="354"/>
      <c r="DS9" s="354"/>
      <c r="DT9" s="354"/>
      <c r="DU9" s="354"/>
      <c r="DV9" s="354"/>
      <c r="DW9" s="354"/>
      <c r="DX9" s="354"/>
      <c r="DY9" s="354"/>
      <c r="DZ9" s="354"/>
      <c r="EA9" s="354"/>
      <c r="EB9" s="354"/>
      <c r="EC9" s="354"/>
      <c r="ED9" s="354"/>
      <c r="EE9" s="354"/>
      <c r="EF9" s="354"/>
    </row>
    <row r="10" spans="1:136" ht="15" customHeight="1" thickBot="1">
      <c r="A10" s="285"/>
      <c r="B10" s="283"/>
      <c r="C10" s="142" t="s">
        <v>94</v>
      </c>
      <c r="D10" s="341">
        <f>IF(D8&gt;172,D8-172,0)-D6</f>
        <v>0</v>
      </c>
      <c r="E10" s="341">
        <f>D10 + (IF(E8&gt;172,E8-172,0)-E6)</f>
        <v>0</v>
      </c>
      <c r="F10" s="341">
        <f t="shared" ref="F10:H10" si="25">E10 + (IF(F8&gt;172,F8-172,0)-F6)</f>
        <v>0</v>
      </c>
      <c r="G10" s="341">
        <f t="shared" si="25"/>
        <v>0</v>
      </c>
      <c r="H10" s="341">
        <f t="shared" si="25"/>
        <v>0</v>
      </c>
      <c r="I10" s="140"/>
      <c r="J10" s="341">
        <f>H10+(IF(J8&gt;172,J8-172,0)-J6)</f>
        <v>0</v>
      </c>
      <c r="K10" s="341">
        <f>J10 + (IF(K8&gt;172,K8-172,0)-K6)</f>
        <v>0</v>
      </c>
      <c r="L10" s="341">
        <f t="shared" ref="L10:O10" si="26">K10 + (IF(L8&gt;172,L8-172,0)-L6)</f>
        <v>0</v>
      </c>
      <c r="M10" s="341">
        <f t="shared" si="26"/>
        <v>0</v>
      </c>
      <c r="N10" s="341">
        <f t="shared" si="26"/>
        <v>0</v>
      </c>
      <c r="O10" s="341">
        <f t="shared" si="26"/>
        <v>0</v>
      </c>
      <c r="P10" s="140"/>
      <c r="Q10" s="341">
        <f>O10+(IF(Q8&gt;172,Q8-172,0)-Q6)</f>
        <v>0</v>
      </c>
      <c r="R10" s="341">
        <f>Q10 + (IF(R8&gt;172,R8-172,0)-R6)</f>
        <v>0</v>
      </c>
      <c r="S10" s="341">
        <f t="shared" ref="S10:V10" si="27">R10 + (IF(S8&gt;172,S8-172,0)-S6)</f>
        <v>0</v>
      </c>
      <c r="T10" s="341">
        <f t="shared" si="27"/>
        <v>0</v>
      </c>
      <c r="U10" s="387"/>
      <c r="V10" s="387"/>
      <c r="W10" s="140"/>
      <c r="X10" s="341">
        <f>T10+(IF(X8&gt;172,X8-172,0)-X6)</f>
        <v>0</v>
      </c>
      <c r="Y10" s="341">
        <f>X10 + (IF(Y8&gt;172,Y8-172,0)-Y6)</f>
        <v>0</v>
      </c>
      <c r="Z10" s="341">
        <f t="shared" ref="Z10:AC10" si="28">Y10 + (IF(Z8&gt;172,Z8-172,0)-Z6)</f>
        <v>0</v>
      </c>
      <c r="AA10" s="341">
        <f t="shared" si="28"/>
        <v>0</v>
      </c>
      <c r="AB10" s="341">
        <f t="shared" si="28"/>
        <v>0</v>
      </c>
      <c r="AC10" s="341">
        <f t="shared" si="28"/>
        <v>0</v>
      </c>
      <c r="AD10" s="140"/>
      <c r="AE10" s="341">
        <f>AC10+(IF(AE8&gt;172,AE8-172,0)-AE6)</f>
        <v>0</v>
      </c>
      <c r="AF10" s="341">
        <f>AE10 + (IF(AF8&gt;172,AF8-172,0)-AF6)</f>
        <v>0</v>
      </c>
      <c r="AG10" s="341">
        <f t="shared" ref="AG10" si="29">AF10 + (IF(AG8&gt;172,AG8-172,0)-AG6)</f>
        <v>0</v>
      </c>
      <c r="AH10" s="141"/>
      <c r="AI10" s="343">
        <f>AG10</f>
        <v>0</v>
      </c>
      <c r="AK10" s="283"/>
      <c r="AL10" s="142" t="s">
        <v>94</v>
      </c>
      <c r="AM10" s="387"/>
      <c r="AN10" s="394">
        <f>AM10 + (IF(AN8&gt;172,AN8-172,0)-AN6)</f>
        <v>0</v>
      </c>
      <c r="AO10" s="395">
        <f t="shared" ref="AO10" si="30">AN10 + (IF(AO8&gt;172,AO8-172,0)-AO6)</f>
        <v>0</v>
      </c>
      <c r="AP10" s="396"/>
      <c r="AQ10" s="395">
        <f>AO10+(IF(AQ8&gt;172,AQ8-172,0)-AQ6)</f>
        <v>0</v>
      </c>
      <c r="AR10" s="395">
        <f>AQ10 + (IF(AR8&gt;172,AR8-172,0)-AR6)</f>
        <v>0</v>
      </c>
      <c r="AS10" s="395">
        <f t="shared" ref="AS10:AV10" si="31">AR10 + (IF(AS8&gt;172,AS8-172,0)-AS6)</f>
        <v>0</v>
      </c>
      <c r="AT10" s="395">
        <f t="shared" si="31"/>
        <v>0</v>
      </c>
      <c r="AU10" s="395">
        <f t="shared" si="31"/>
        <v>0</v>
      </c>
      <c r="AV10" s="395">
        <f t="shared" si="31"/>
        <v>0</v>
      </c>
      <c r="AW10" s="396"/>
      <c r="AX10" s="395">
        <f>AV10+(IF(AX8&gt;172,AX8-172,0)-AX6)</f>
        <v>0</v>
      </c>
      <c r="AY10" s="395">
        <f>AX10 + (IF(AY8&gt;172,AY8-172,0)-AY6)</f>
        <v>0</v>
      </c>
      <c r="AZ10" s="395">
        <f t="shared" ref="AZ10:BC10" si="32">AY10 + (IF(AZ8&gt;172,AZ8-172,0)-AZ6)</f>
        <v>0</v>
      </c>
      <c r="BA10" s="395">
        <f t="shared" si="32"/>
        <v>0</v>
      </c>
      <c r="BB10" s="395">
        <f t="shared" si="32"/>
        <v>0</v>
      </c>
      <c r="BC10" s="395">
        <f t="shared" si="32"/>
        <v>0</v>
      </c>
      <c r="BD10" s="396"/>
      <c r="BE10" s="395">
        <f>BC10+(IF(BE8&gt;172,BE8-172,0)-BE6)</f>
        <v>0</v>
      </c>
      <c r="BF10" s="395">
        <f>BE10 + (IF(BF8&gt;172,BF8-172,0)-BF6)</f>
        <v>0</v>
      </c>
      <c r="BG10" s="395">
        <f t="shared" ref="BG10:BJ10" si="33">BF10 + (IF(BG8&gt;172,BG8-172,0)-BG6)</f>
        <v>0</v>
      </c>
      <c r="BH10" s="395">
        <f t="shared" si="33"/>
        <v>0</v>
      </c>
      <c r="BI10" s="395">
        <f t="shared" si="33"/>
        <v>0</v>
      </c>
      <c r="BJ10" s="395">
        <f t="shared" si="33"/>
        <v>0</v>
      </c>
      <c r="BK10" s="396"/>
      <c r="BL10" s="395">
        <f>BJ10+(IF(BL8&gt;172,BL8-172,0)-BL6)</f>
        <v>0</v>
      </c>
      <c r="BM10" s="395">
        <f>BL10 + (IF(BM8&gt;172,BM8-172,0)-BM6)</f>
        <v>0</v>
      </c>
      <c r="BN10" s="395">
        <f t="shared" ref="BN10:BQ10" si="34">BM10 + (IF(BN8&gt;172,BN8-172,0)-BN6)</f>
        <v>0</v>
      </c>
      <c r="BO10" s="395">
        <f t="shared" si="34"/>
        <v>0</v>
      </c>
      <c r="BP10" s="395">
        <f t="shared" si="34"/>
        <v>0</v>
      </c>
      <c r="BQ10" s="397">
        <f t="shared" si="34"/>
        <v>0</v>
      </c>
      <c r="BR10" s="343">
        <f>BP10</f>
        <v>0</v>
      </c>
      <c r="BS10" s="353"/>
      <c r="BT10" s="283"/>
      <c r="BU10" s="142" t="s">
        <v>94</v>
      </c>
      <c r="BV10" s="140"/>
      <c r="BW10" s="394">
        <f>BV10 + (IF(BW8&gt;172,BW8-172,0)-BW6)</f>
        <v>0</v>
      </c>
      <c r="BX10" s="395">
        <f t="shared" ref="BX10:BZ10" si="35">BW10 + (IF(BX8&gt;172,BX8-172,0)-BX6)</f>
        <v>0</v>
      </c>
      <c r="BY10" s="395">
        <f t="shared" si="35"/>
        <v>0</v>
      </c>
      <c r="BZ10" s="395">
        <f t="shared" si="35"/>
        <v>0</v>
      </c>
      <c r="CA10" s="395">
        <f>BY10+(IF(CA8&gt;172,CA8-172,0)-CA6)</f>
        <v>0</v>
      </c>
      <c r="CB10" s="395">
        <f>BZ10+(IF(CB8&gt;172,CB8-172,0)-CB6)</f>
        <v>0</v>
      </c>
      <c r="CC10" s="140"/>
      <c r="CD10" s="341">
        <f t="shared" ref="CD10:CH10" si="36">CC10 + (IF(CD8&gt;172,CD8-172,0)-CD6)</f>
        <v>0</v>
      </c>
      <c r="CE10" s="341">
        <f t="shared" si="36"/>
        <v>0</v>
      </c>
      <c r="CF10" s="341">
        <f t="shared" si="36"/>
        <v>0</v>
      </c>
      <c r="CG10" s="341">
        <f t="shared" si="36"/>
        <v>0</v>
      </c>
      <c r="CH10" s="341">
        <f t="shared" si="36"/>
        <v>0</v>
      </c>
      <c r="CI10" s="341">
        <f>CG10+(IF(CI8&gt;172,CI8-172,0)-CI6)</f>
        <v>0</v>
      </c>
      <c r="CJ10" s="140"/>
      <c r="CK10" s="341">
        <f t="shared" ref="CK10:CO10" si="37">CJ10 + (IF(CK8&gt;172,CK8-172,0)-CK6)</f>
        <v>0</v>
      </c>
      <c r="CL10" s="341">
        <f t="shared" si="37"/>
        <v>0</v>
      </c>
      <c r="CM10" s="341">
        <f t="shared" si="37"/>
        <v>0</v>
      </c>
      <c r="CN10" s="341">
        <f t="shared" si="37"/>
        <v>0</v>
      </c>
      <c r="CO10" s="341">
        <f t="shared" si="37"/>
        <v>0</v>
      </c>
      <c r="CP10" s="387"/>
      <c r="CQ10" s="387"/>
      <c r="CR10" s="387"/>
      <c r="CS10" s="387"/>
      <c r="CT10" s="387"/>
      <c r="CU10" s="387"/>
      <c r="CV10" s="387"/>
      <c r="CW10" s="387"/>
      <c r="CX10" s="387"/>
      <c r="CY10" s="387"/>
      <c r="CZ10" s="141"/>
      <c r="DA10" s="343">
        <f>CO10</f>
        <v>0</v>
      </c>
      <c r="DB10" s="354"/>
      <c r="DC10" s="354"/>
      <c r="DD10" s="354"/>
      <c r="DE10" s="354"/>
      <c r="DF10" s="354"/>
      <c r="DG10" s="354"/>
      <c r="DH10" s="354"/>
      <c r="DI10" s="354"/>
      <c r="DJ10" s="354"/>
      <c r="DK10" s="354"/>
      <c r="DL10" s="354"/>
      <c r="DM10" s="354"/>
      <c r="DN10" s="354"/>
      <c r="DO10" s="354"/>
      <c r="DP10" s="354"/>
      <c r="DQ10" s="354"/>
      <c r="DR10" s="354"/>
      <c r="DS10" s="354"/>
      <c r="DT10" s="354"/>
      <c r="DU10" s="354"/>
      <c r="DV10" s="354"/>
      <c r="DW10" s="354"/>
      <c r="DX10" s="354"/>
      <c r="DY10" s="354"/>
      <c r="DZ10" s="354"/>
      <c r="EA10" s="354"/>
      <c r="EB10" s="354"/>
      <c r="EC10" s="354"/>
      <c r="ED10" s="354"/>
      <c r="EE10" s="354"/>
      <c r="EF10" s="354"/>
    </row>
    <row r="11" spans="1:136" ht="15" customHeight="1">
      <c r="A11" s="285"/>
      <c r="B11" s="281" t="s">
        <v>51</v>
      </c>
      <c r="C11" s="34" t="s">
        <v>88</v>
      </c>
      <c r="D11" s="50">
        <f>ROUNDUP((PLANEJAMENTO!$AY$8/PLANEJAMENTO!$BG$3)*PLANEJAMENTO!$BJ$4,0)</f>
        <v>4</v>
      </c>
      <c r="E11" s="50">
        <f>ROUNDUP((PLANEJAMENTO!$AY$8/PLANEJAMENTO!$BG$3)*PLANEJAMENTO!$BJ$4,0)</f>
        <v>4</v>
      </c>
      <c r="F11" s="50">
        <f>ROUNDUP((PLANEJAMENTO!$AY$8/PLANEJAMENTO!$BG$3)*PLANEJAMENTO!$BJ$4,0)</f>
        <v>4</v>
      </c>
      <c r="G11" s="50">
        <f>ROUNDUP((PLANEJAMENTO!$AY$8/PLANEJAMENTO!$BG$3)*PLANEJAMENTO!$BJ$4,0)</f>
        <v>4</v>
      </c>
      <c r="H11" s="50">
        <f>ROUNDUP((PLANEJAMENTO!$AY$8/PLANEJAMENTO!$BG$3)*PLANEJAMENTO!$BJ$4,0)</f>
        <v>4</v>
      </c>
      <c r="I11" s="38"/>
      <c r="J11" s="50">
        <f>ROUNDUP((PLANEJAMENTO!$AY$8/PLANEJAMENTO!$BG$3)*PLANEJAMENTO!$BJ$4,0)</f>
        <v>4</v>
      </c>
      <c r="K11" s="50">
        <f>ROUNDUP((PLANEJAMENTO!$AY$8/PLANEJAMENTO!$BG$3)*PLANEJAMENTO!$BJ$4,0)</f>
        <v>4</v>
      </c>
      <c r="L11" s="50">
        <f>ROUNDUP((PLANEJAMENTO!$AY$8/PLANEJAMENTO!$BG$3)*PLANEJAMENTO!$BJ$4,0)</f>
        <v>4</v>
      </c>
      <c r="M11" s="50">
        <f>ROUNDUP((PLANEJAMENTO!$AY$8/PLANEJAMENTO!$BG$3)*PLANEJAMENTO!$BJ$4,0)</f>
        <v>4</v>
      </c>
      <c r="N11" s="50">
        <f>ROUNDUP((PLANEJAMENTO!$AY$8/PLANEJAMENTO!$BG$3)*PLANEJAMENTO!$BJ$4,0)</f>
        <v>4</v>
      </c>
      <c r="O11" s="50">
        <f>ROUNDUP((PLANEJAMENTO!$AY$8/PLANEJAMENTO!$BG$3)*PLANEJAMENTO!$BJ$4,0)</f>
        <v>4</v>
      </c>
      <c r="P11" s="38"/>
      <c r="Q11" s="50">
        <f>ROUNDUP((PLANEJAMENTO!$AY$8/PLANEJAMENTO!$BG$3)*PLANEJAMENTO!$BJ$4,0)</f>
        <v>4</v>
      </c>
      <c r="R11" s="50">
        <f>ROUNDUP((PLANEJAMENTO!$AY$8/PLANEJAMENTO!$BG$3)*PLANEJAMENTO!$BJ$4,0)</f>
        <v>4</v>
      </c>
      <c r="S11" s="50">
        <f>ROUNDUP((PLANEJAMENTO!$AY$8/PLANEJAMENTO!$BG$3)*PLANEJAMENTO!$BJ$4,0)</f>
        <v>4</v>
      </c>
      <c r="T11" s="50">
        <f>ROUNDUP((PLANEJAMENTO!$AY$8/PLANEJAMENTO!$BG$3)*PLANEJAMENTO!$BJ$4,0)</f>
        <v>4</v>
      </c>
      <c r="U11" s="372"/>
      <c r="V11" s="372"/>
      <c r="W11" s="38"/>
      <c r="X11" s="50">
        <f>ROUNDUP((PLANEJAMENTO!$AY$8/PLANEJAMENTO!$BG$3)*PLANEJAMENTO!$BJ$4,0)</f>
        <v>4</v>
      </c>
      <c r="Y11" s="50">
        <f>ROUNDUP((PLANEJAMENTO!$AY$8/PLANEJAMENTO!$BG$3)*PLANEJAMENTO!$BJ$4,0)</f>
        <v>4</v>
      </c>
      <c r="Z11" s="50">
        <f>ROUNDUP((PLANEJAMENTO!$AY$8/PLANEJAMENTO!$BG$3)*PLANEJAMENTO!$BJ$4,0)</f>
        <v>4</v>
      </c>
      <c r="AA11" s="50">
        <f>ROUNDUP((PLANEJAMENTO!$AY$8/PLANEJAMENTO!$BG$3)*PLANEJAMENTO!$BJ$4,0)</f>
        <v>4</v>
      </c>
      <c r="AB11" s="50">
        <f>ROUNDUP((PLANEJAMENTO!$AY$8/PLANEJAMENTO!$BG$3)*PLANEJAMENTO!$BJ$4,0)</f>
        <v>4</v>
      </c>
      <c r="AC11" s="50">
        <f>ROUNDUP((PLANEJAMENTO!$AY$8/PLANEJAMENTO!$BG$3)*PLANEJAMENTO!$BJ$4,0)</f>
        <v>4</v>
      </c>
      <c r="AD11" s="38"/>
      <c r="AE11" s="50">
        <f>ROUNDUP((PLANEJAMENTO!$AY$8/PLANEJAMENTO!$BG$3)*PLANEJAMENTO!$BJ$4,0)</f>
        <v>4</v>
      </c>
      <c r="AF11" s="50">
        <f>ROUNDUP((PLANEJAMENTO!$AY$8/PLANEJAMENTO!$BG$3)*PLANEJAMENTO!$BJ$4,0)</f>
        <v>4</v>
      </c>
      <c r="AG11" s="50">
        <f>ROUNDUP((PLANEJAMENTO!$AY$8/PLANEJAMENTO!$BG$3)*PLANEJAMENTO!$BJ$4,0)</f>
        <v>4</v>
      </c>
      <c r="AH11" s="39"/>
      <c r="AI11" s="340">
        <f>ROUNDUP(SUM(D11:AG11),0)</f>
        <v>96</v>
      </c>
      <c r="AK11" s="281" t="s">
        <v>51</v>
      </c>
      <c r="AL11" s="34" t="s">
        <v>88</v>
      </c>
      <c r="AM11" s="372"/>
      <c r="AN11" s="88">
        <f>ROUNDUP((PLANEJAMENTO!$BA$8/PLANEJAMENTO!$BG$4)*PLANEJAMENTO!$BJ$4,0)</f>
        <v>4</v>
      </c>
      <c r="AO11" s="88">
        <f>ROUNDUP((PLANEJAMENTO!$BA$8/PLANEJAMENTO!$BG$4)*PLANEJAMENTO!$BJ$4,0)</f>
        <v>4</v>
      </c>
      <c r="AP11" s="43"/>
      <c r="AQ11" s="88">
        <f>ROUNDUP((PLANEJAMENTO!$BA$8/PLANEJAMENTO!$BG$4)*PLANEJAMENTO!$BJ$4,0)</f>
        <v>4</v>
      </c>
      <c r="AR11" s="88">
        <f>ROUNDUP((PLANEJAMENTO!$BA$8/PLANEJAMENTO!$BG$4)*PLANEJAMENTO!$BJ$4,0)</f>
        <v>4</v>
      </c>
      <c r="AS11" s="88">
        <f>ROUNDUP((PLANEJAMENTO!$BA$8/PLANEJAMENTO!$BG$4)*PLANEJAMENTO!$BJ$4,0)</f>
        <v>4</v>
      </c>
      <c r="AT11" s="88">
        <f>ROUNDUP((PLANEJAMENTO!$BA$8/PLANEJAMENTO!$BG$4)*PLANEJAMENTO!$BJ$4,0)</f>
        <v>4</v>
      </c>
      <c r="AU11" s="88">
        <f>ROUNDUP((PLANEJAMENTO!$BA$8/PLANEJAMENTO!$BG$4)*PLANEJAMENTO!$BJ$4,0)</f>
        <v>4</v>
      </c>
      <c r="AV11" s="88">
        <f>ROUNDUP((PLANEJAMENTO!$BA$8/PLANEJAMENTO!$BG$4)*PLANEJAMENTO!$BJ$4,0)</f>
        <v>4</v>
      </c>
      <c r="AW11" s="43"/>
      <c r="AX11" s="88">
        <f>ROUNDUP((PLANEJAMENTO!$BA$8/PLANEJAMENTO!$BG$4)*PLANEJAMENTO!$BJ$4,0)</f>
        <v>4</v>
      </c>
      <c r="AY11" s="88">
        <f>ROUNDUP((PLANEJAMENTO!$BA$8/PLANEJAMENTO!$BG$4)*PLANEJAMENTO!$BJ$4,0)</f>
        <v>4</v>
      </c>
      <c r="AZ11" s="88">
        <f>ROUNDUP((PLANEJAMENTO!$BA$8/PLANEJAMENTO!$BG$4)*PLANEJAMENTO!$BJ$4,0)</f>
        <v>4</v>
      </c>
      <c r="BA11" s="88">
        <f>ROUNDUP((PLANEJAMENTO!$BA$8/PLANEJAMENTO!$BG$4)*PLANEJAMENTO!$BJ$4,0)</f>
        <v>4</v>
      </c>
      <c r="BB11" s="88">
        <f>ROUNDUP((PLANEJAMENTO!$BA$8/PLANEJAMENTO!$BG$4)*PLANEJAMENTO!$BJ$4,0)</f>
        <v>4</v>
      </c>
      <c r="BC11" s="88">
        <f>ROUNDUP((PLANEJAMENTO!$BA$8/PLANEJAMENTO!$BG$4)*PLANEJAMENTO!$BJ$4,0)</f>
        <v>4</v>
      </c>
      <c r="BD11" s="43"/>
      <c r="BE11" s="88">
        <f>ROUNDUP((PLANEJAMENTO!$BA$8/PLANEJAMENTO!$BG$4)*PLANEJAMENTO!$BJ$4,0)</f>
        <v>4</v>
      </c>
      <c r="BF11" s="88">
        <f>ROUNDUP((PLANEJAMENTO!$BA$8/PLANEJAMENTO!$BG$4)*PLANEJAMENTO!$BJ$4,0)</f>
        <v>4</v>
      </c>
      <c r="BG11" s="88">
        <f>ROUNDUP((PLANEJAMENTO!$BA$8/PLANEJAMENTO!$BG$4)*PLANEJAMENTO!$BJ$4,0)</f>
        <v>4</v>
      </c>
      <c r="BH11" s="88">
        <f>ROUNDUP((PLANEJAMENTO!$BA$8/PLANEJAMENTO!$BG$4)*PLANEJAMENTO!$BJ$4,0)</f>
        <v>4</v>
      </c>
      <c r="BI11" s="88">
        <f>ROUNDUP((PLANEJAMENTO!$BA$8/PLANEJAMENTO!$BG$4)*PLANEJAMENTO!$BJ$4,0)</f>
        <v>4</v>
      </c>
      <c r="BJ11" s="88">
        <f>ROUNDUP((PLANEJAMENTO!$BA$8/PLANEJAMENTO!$BG$4)*PLANEJAMENTO!$BJ$4,0)</f>
        <v>4</v>
      </c>
      <c r="BK11" s="43"/>
      <c r="BL11" s="88">
        <f>ROUNDUP((PLANEJAMENTO!$BA$8/PLANEJAMENTO!$BG$4)*PLANEJAMENTO!$BJ$4,0)</f>
        <v>4</v>
      </c>
      <c r="BM11" s="88">
        <f>ROUNDUP((PLANEJAMENTO!$BA$8/PLANEJAMENTO!$BG$4)*PLANEJAMENTO!$BJ$4,0)</f>
        <v>4</v>
      </c>
      <c r="BN11" s="88">
        <f>ROUNDUP((PLANEJAMENTO!$BA$8/PLANEJAMENTO!$BG$4)*PLANEJAMENTO!$BJ$4,0)</f>
        <v>4</v>
      </c>
      <c r="BO11" s="88">
        <f>ROUNDUP((PLANEJAMENTO!$BA$8/PLANEJAMENTO!$BG$4)*PLANEJAMENTO!$BJ$4,0)</f>
        <v>4</v>
      </c>
      <c r="BP11" s="88">
        <f>ROUNDUP((PLANEJAMENTO!$BA$8/PLANEJAMENTO!$BG$4)*PLANEJAMENTO!$BJ$4,0)</f>
        <v>4</v>
      </c>
      <c r="BQ11" s="88">
        <f>ROUNDUP((PLANEJAMENTO!$BA$8/PLANEJAMENTO!$BG$4)*PLANEJAMENTO!$BJ$4,0)</f>
        <v>4</v>
      </c>
      <c r="BR11" s="340">
        <f>ROUNDUP(SUM(AM11:BP11),0)</f>
        <v>100</v>
      </c>
      <c r="BS11" s="353"/>
      <c r="BT11" s="281" t="s">
        <v>51</v>
      </c>
      <c r="BU11" s="34" t="s">
        <v>88</v>
      </c>
      <c r="BV11" s="38"/>
      <c r="BW11" s="88">
        <f>ROUNDUP((PLANEJAMENTO!$BC$8/PLANEJAMENTO!$BG$5)*PLANEJAMENTO!$BJ$4,0)</f>
        <v>19</v>
      </c>
      <c r="BX11" s="88">
        <f>ROUNDUP((PLANEJAMENTO!$BC$8/PLANEJAMENTO!$BG$5)*PLANEJAMENTO!$BJ$4,0)</f>
        <v>19</v>
      </c>
      <c r="BY11" s="88">
        <f>ROUNDUP((PLANEJAMENTO!$BC$8/PLANEJAMENTO!$BG$5)*PLANEJAMENTO!$BJ$4,0)</f>
        <v>19</v>
      </c>
      <c r="BZ11" s="88">
        <f>ROUNDUP((PLANEJAMENTO!$BC$8/PLANEJAMENTO!$BG$5)*PLANEJAMENTO!$BJ$4,0)</f>
        <v>19</v>
      </c>
      <c r="CA11" s="88">
        <f>ROUNDUP((PLANEJAMENTO!$BC$8/PLANEJAMENTO!$BG$5)*PLANEJAMENTO!$BJ$4,0)</f>
        <v>19</v>
      </c>
      <c r="CB11" s="88">
        <f>ROUNDUP((PLANEJAMENTO!$BC$8/PLANEJAMENTO!$BG$5)*PLANEJAMENTO!$BJ$4,0)</f>
        <v>19</v>
      </c>
      <c r="CC11" s="38"/>
      <c r="CD11" s="88">
        <f>ROUNDUP((PLANEJAMENTO!$BC$8/PLANEJAMENTO!$BG$5)*PLANEJAMENTO!$BJ$4,0)</f>
        <v>19</v>
      </c>
      <c r="CE11" s="88">
        <f>ROUNDUP((PLANEJAMENTO!$BC$8/PLANEJAMENTO!$BG$5)*PLANEJAMENTO!$BJ$4,0)</f>
        <v>19</v>
      </c>
      <c r="CF11" s="88">
        <f>ROUNDUP((PLANEJAMENTO!$BC$8/PLANEJAMENTO!$BG$5)*PLANEJAMENTO!$BJ$4,0)</f>
        <v>19</v>
      </c>
      <c r="CG11" s="88">
        <f>ROUNDUP((PLANEJAMENTO!$BC$8/PLANEJAMENTO!$BG$5)*PLANEJAMENTO!$BJ$4,0)</f>
        <v>19</v>
      </c>
      <c r="CH11" s="88">
        <f>ROUNDUP((PLANEJAMENTO!$BC$8/PLANEJAMENTO!$BG$5)*PLANEJAMENTO!$BJ$4,0)</f>
        <v>19</v>
      </c>
      <c r="CI11" s="88">
        <f>ROUNDUP((PLANEJAMENTO!$BC$8/PLANEJAMENTO!$BG$5)*PLANEJAMENTO!$BJ$4,0)</f>
        <v>19</v>
      </c>
      <c r="CJ11" s="38"/>
      <c r="CK11" s="88">
        <f>ROUNDUP((PLANEJAMENTO!$BC$8/PLANEJAMENTO!$BG$5)*PLANEJAMENTO!$BJ$4,0)</f>
        <v>19</v>
      </c>
      <c r="CL11" s="88">
        <f>ROUNDUP((PLANEJAMENTO!$BC$8/PLANEJAMENTO!$BG$5)*PLANEJAMENTO!$BJ$4,0)</f>
        <v>19</v>
      </c>
      <c r="CM11" s="88">
        <f>ROUNDUP((PLANEJAMENTO!$BC$8/PLANEJAMENTO!$BG$5)*PLANEJAMENTO!$BJ$4,0)</f>
        <v>19</v>
      </c>
      <c r="CN11" s="88">
        <f>ROUNDUP((PLANEJAMENTO!$BC$8/PLANEJAMENTO!$BG$5)*PLANEJAMENTO!$BJ$4,0)</f>
        <v>19</v>
      </c>
      <c r="CO11" s="88">
        <f>ROUNDUP((PLANEJAMENTO!$BC$8/PLANEJAMENTO!$BG$5)*PLANEJAMENTO!$BJ$4,0)</f>
        <v>19</v>
      </c>
      <c r="CP11" s="372"/>
      <c r="CQ11" s="372"/>
      <c r="CR11" s="372"/>
      <c r="CS11" s="372"/>
      <c r="CT11" s="372"/>
      <c r="CU11" s="372"/>
      <c r="CV11" s="372"/>
      <c r="CW11" s="372"/>
      <c r="CX11" s="372"/>
      <c r="CY11" s="372"/>
      <c r="CZ11" s="39"/>
      <c r="DA11" s="340">
        <f>ROUNDUP(SUM(BV11:CY11),0)</f>
        <v>323</v>
      </c>
      <c r="DB11" s="354"/>
      <c r="DC11" s="354"/>
      <c r="DD11" s="354"/>
      <c r="DE11" s="354"/>
      <c r="DF11" s="354"/>
      <c r="DG11" s="354"/>
      <c r="DH11" s="354"/>
      <c r="DI11" s="354"/>
      <c r="DJ11" s="354"/>
      <c r="DK11" s="354"/>
      <c r="DL11" s="354"/>
      <c r="DM11" s="354"/>
      <c r="DN11" s="354"/>
      <c r="DO11" s="354"/>
      <c r="DP11" s="354"/>
      <c r="DQ11" s="354"/>
      <c r="DR11" s="354"/>
      <c r="DS11" s="354"/>
      <c r="DT11" s="354"/>
      <c r="DU11" s="354"/>
      <c r="DV11" s="354"/>
      <c r="DW11" s="354"/>
      <c r="DX11" s="354"/>
      <c r="DY11" s="354"/>
      <c r="DZ11" s="354"/>
      <c r="EA11" s="354"/>
      <c r="EB11" s="354"/>
      <c r="EC11" s="354"/>
      <c r="ED11" s="354"/>
      <c r="EE11" s="354"/>
      <c r="EF11" s="354"/>
    </row>
    <row r="12" spans="1:136" ht="15" customHeight="1">
      <c r="A12" s="285"/>
      <c r="B12" s="282"/>
      <c r="C12" s="73" t="s">
        <v>89</v>
      </c>
      <c r="D12" s="88">
        <f>ROUNDUP((PLANEJAMENTO!$AZ$8/PLANEJAMENTO!$BG$3)*PLANEJAMENTO!$BJ$4,0)</f>
        <v>0</v>
      </c>
      <c r="E12" s="88">
        <f>ROUNDUP((PLANEJAMENTO!$AZ$8/PLANEJAMENTO!$BG$3)*PLANEJAMENTO!$BJ$4,0)</f>
        <v>0</v>
      </c>
      <c r="F12" s="88">
        <f>ROUNDUP((PLANEJAMENTO!$AZ$8/PLANEJAMENTO!$BG$3)*PLANEJAMENTO!$BJ$4,0)</f>
        <v>0</v>
      </c>
      <c r="G12" s="88">
        <f>ROUNDUP((PLANEJAMENTO!$AZ$8/PLANEJAMENTO!$BG$3)*PLANEJAMENTO!$BJ$4,0)</f>
        <v>0</v>
      </c>
      <c r="H12" s="88">
        <f>ROUNDUP((PLANEJAMENTO!$AZ$8/PLANEJAMENTO!$BG$3)*PLANEJAMENTO!$BJ$4,0)</f>
        <v>0</v>
      </c>
      <c r="I12" s="43"/>
      <c r="J12" s="88">
        <f>ROUNDUP((PLANEJAMENTO!$AZ$8/PLANEJAMENTO!$BG$3)*PLANEJAMENTO!$BJ$4,0)</f>
        <v>0</v>
      </c>
      <c r="K12" s="88">
        <f>ROUNDUP((PLANEJAMENTO!$AZ$8/PLANEJAMENTO!$BG$3)*PLANEJAMENTO!$BJ$4,0)</f>
        <v>0</v>
      </c>
      <c r="L12" s="88">
        <f>ROUNDUP((PLANEJAMENTO!$AZ$8/PLANEJAMENTO!$BG$3)*PLANEJAMENTO!$BJ$4,0)</f>
        <v>0</v>
      </c>
      <c r="M12" s="88">
        <f>ROUNDUP((PLANEJAMENTO!$AZ$8/PLANEJAMENTO!$BG$3)*PLANEJAMENTO!$BJ$4,0)</f>
        <v>0</v>
      </c>
      <c r="N12" s="88">
        <f>ROUNDUP((PLANEJAMENTO!$AZ$8/PLANEJAMENTO!$BG$3)*PLANEJAMENTO!$BJ$4,0)</f>
        <v>0</v>
      </c>
      <c r="O12" s="88">
        <f>ROUNDUP((PLANEJAMENTO!$AZ$3/PLANEJAMENTO!$BG$3)*PLANEJAMENTO!$BJ$4,0)</f>
        <v>7</v>
      </c>
      <c r="P12" s="43"/>
      <c r="Q12" s="88">
        <f>ROUNDUP((PLANEJAMENTO!$AZ$8/PLANEJAMENTO!$BG$3)*PLANEJAMENTO!$BJ$4,0)</f>
        <v>0</v>
      </c>
      <c r="R12" s="88">
        <f>ROUNDUP((PLANEJAMENTO!$AZ$3/PLANEJAMENTO!$BG$3)*PLANEJAMENTO!$BJ$4,0)</f>
        <v>7</v>
      </c>
      <c r="S12" s="88">
        <f>ROUNDUP((PLANEJAMENTO!$AZ$8/PLANEJAMENTO!$BG$3)*PLANEJAMENTO!$BJ$4,0)</f>
        <v>0</v>
      </c>
      <c r="T12" s="88">
        <f>ROUNDUP((PLANEJAMENTO!$AZ$3/PLANEJAMENTO!$BG$3)*PLANEJAMENTO!$BJ$4,0)</f>
        <v>7</v>
      </c>
      <c r="U12" s="45"/>
      <c r="V12" s="45"/>
      <c r="W12" s="43"/>
      <c r="X12" s="88">
        <f>ROUNDUP((PLANEJAMENTO!$AZ$8/PLANEJAMENTO!$BG$3)*PLANEJAMENTO!$BJ$4,0)</f>
        <v>0</v>
      </c>
      <c r="Y12" s="88">
        <f>ROUNDUP((PLANEJAMENTO!$AZ$3/PLANEJAMENTO!$BG$3)*PLANEJAMENTO!$BJ$4,0)</f>
        <v>7</v>
      </c>
      <c r="Z12" s="88">
        <f>ROUNDUP((PLANEJAMENTO!$AZ$8/PLANEJAMENTO!$BG$3)*PLANEJAMENTO!$BJ$4,0)</f>
        <v>0</v>
      </c>
      <c r="AA12" s="88">
        <f>ROUNDUP((PLANEJAMENTO!$AZ$3/PLANEJAMENTO!$BG$3)*PLANEJAMENTO!$BJ$4,0)</f>
        <v>7</v>
      </c>
      <c r="AB12" s="88">
        <f>ROUNDUP((PLANEJAMENTO!$AZ$8/PLANEJAMENTO!$BG$3)*PLANEJAMENTO!$BJ$4,0)</f>
        <v>0</v>
      </c>
      <c r="AC12" s="88">
        <f>ROUNDUP((PLANEJAMENTO!$AZ$3/PLANEJAMENTO!$BG$3)*PLANEJAMENTO!$BJ$4,0)</f>
        <v>7</v>
      </c>
      <c r="AD12" s="43"/>
      <c r="AE12" s="88">
        <f>ROUNDUP((PLANEJAMENTO!$AZ$3/PLANEJAMENTO!$BG$3)*PLANEJAMENTO!$BJ$4,0)</f>
        <v>7</v>
      </c>
      <c r="AF12" s="88">
        <f>ROUNDUP((PLANEJAMENTO!$AZ$8/PLANEJAMENTO!$BG$3)*PLANEJAMENTO!$BJ$4,0)</f>
        <v>0</v>
      </c>
      <c r="AG12" s="88">
        <f>ROUNDUP((PLANEJAMENTO!$AZ$3/PLANEJAMENTO!$BG$3)*PLANEJAMENTO!$BJ$4,0)</f>
        <v>7</v>
      </c>
      <c r="AH12" s="46"/>
      <c r="AI12" s="344">
        <f>SUM(D12:AG12)</f>
        <v>56</v>
      </c>
      <c r="AK12" s="282"/>
      <c r="AL12" s="73" t="s">
        <v>89</v>
      </c>
      <c r="AM12" s="45"/>
      <c r="AN12" s="88">
        <f>ROUNDUP((PLANEJAMENTO!$BB$8/PLANEJAMENTO!$BG$4)*PLANEJAMENTO!$BJ$4,0)</f>
        <v>0</v>
      </c>
      <c r="AO12" s="88">
        <f>ROUNDUP((PLANEJAMENTO!$BB$8/PLANEJAMENTO!$BG$4)*PLANEJAMENTO!$BJ$4,0)</f>
        <v>0</v>
      </c>
      <c r="AP12" s="43"/>
      <c r="AQ12" s="88">
        <f>ROUNDUP((PLANEJAMENTO!$BB$8/PLANEJAMENTO!$BG$4)*PLANEJAMENTO!$BJ$4,0)</f>
        <v>0</v>
      </c>
      <c r="AR12" s="88">
        <f>ROUNDUP((PLANEJAMENTO!$BB$8/PLANEJAMENTO!$BG$4)*PLANEJAMENTO!$BJ$4,0)</f>
        <v>0</v>
      </c>
      <c r="AS12" s="88">
        <f>ROUNDUP((PLANEJAMENTO!$BB$8/PLANEJAMENTO!$BG$4)*PLANEJAMENTO!$BJ$4,0)</f>
        <v>0</v>
      </c>
      <c r="AT12" s="88">
        <f>ROUNDUP((PLANEJAMENTO!$BB$8/PLANEJAMENTO!$BG$4)*PLANEJAMENTO!$BJ$4,0)</f>
        <v>0</v>
      </c>
      <c r="AU12" s="88">
        <f>ROUNDUP((PLANEJAMENTO!$BB$8/PLANEJAMENTO!$BG$4)*PLANEJAMENTO!$BJ$4,0)</f>
        <v>0</v>
      </c>
      <c r="AV12" s="88">
        <f>ROUNDUP((PLANEJAMENTO!$BB$8/PLANEJAMENTO!$BG$4)*PLANEJAMENTO!$BJ$4,0)</f>
        <v>0</v>
      </c>
      <c r="AW12" s="43"/>
      <c r="AX12" s="88">
        <f>ROUNDUP((PLANEJAMENTO!$BB$8/PLANEJAMENTO!$BG$4)*PLANEJAMENTO!$BJ$4,0)</f>
        <v>0</v>
      </c>
      <c r="AY12" s="88">
        <f>ROUNDUP((PLANEJAMENTO!$BB$8/PLANEJAMENTO!$BG$4)*PLANEJAMENTO!$BJ$4,0)</f>
        <v>0</v>
      </c>
      <c r="AZ12" s="88">
        <f>ROUNDUP((PLANEJAMENTO!$BB$8/PLANEJAMENTO!$BG$4)*PLANEJAMENTO!$BJ$4,0)</f>
        <v>0</v>
      </c>
      <c r="BA12" s="88">
        <f>ROUNDUP((PLANEJAMENTO!$BB$8/PLANEJAMENTO!$BG$4)*PLANEJAMENTO!$BJ$4,0)</f>
        <v>0</v>
      </c>
      <c r="BB12" s="88">
        <f>ROUNDUP((PLANEJAMENTO!$BB$8/PLANEJAMENTO!$BG$4)*PLANEJAMENTO!$BJ$4,0)</f>
        <v>0</v>
      </c>
      <c r="BC12" s="88">
        <f>ROUNDUP((PLANEJAMENTO!$BB$8/PLANEJAMENTO!$BG$4)*PLANEJAMENTO!$BJ$4,0)</f>
        <v>0</v>
      </c>
      <c r="BD12" s="43"/>
      <c r="BE12" s="88">
        <f>ROUNDUP((PLANEJAMENTO!$BB$8/PLANEJAMENTO!$BG$4)*PLANEJAMENTO!$BJ$4,0)</f>
        <v>0</v>
      </c>
      <c r="BF12" s="88">
        <f>ROUNDUP((PLANEJAMENTO!$BB$8/PLANEJAMENTO!$BG$4)*PLANEJAMENTO!$BJ$4,0)</f>
        <v>0</v>
      </c>
      <c r="BG12" s="88">
        <f>ROUNDUP((PLANEJAMENTO!$BB$8/PLANEJAMENTO!$BG$4)*PLANEJAMENTO!$BJ$4,0)</f>
        <v>0</v>
      </c>
      <c r="BH12" s="88">
        <f>ROUNDUP((PLANEJAMENTO!$BB$8/PLANEJAMENTO!$BG$4)*PLANEJAMENTO!$BJ$4,0)</f>
        <v>0</v>
      </c>
      <c r="BI12" s="88">
        <f>ROUNDUP((PLANEJAMENTO!$BB$8/PLANEJAMENTO!$BG$4)*PLANEJAMENTO!$BJ$4,0)</f>
        <v>0</v>
      </c>
      <c r="BJ12" s="88">
        <f>ROUNDUP((PLANEJAMENTO!$BB$8/PLANEJAMENTO!$BG$4)*PLANEJAMENTO!$BJ$4,0)</f>
        <v>0</v>
      </c>
      <c r="BK12" s="43"/>
      <c r="BL12" s="88">
        <f>ROUNDUP((PLANEJAMENTO!$BB$8/PLANEJAMENTO!$BG$4)*PLANEJAMENTO!$BJ$4,0)</f>
        <v>0</v>
      </c>
      <c r="BM12" s="88">
        <f>ROUNDUP((PLANEJAMENTO!$BB$8/PLANEJAMENTO!$BG$4)*PLANEJAMENTO!$BJ$4,0)</f>
        <v>0</v>
      </c>
      <c r="BN12" s="88">
        <f>ROUNDUP((PLANEJAMENTO!$BB$8/PLANEJAMENTO!$BG$4)*PLANEJAMENTO!$BJ$4,0)</f>
        <v>0</v>
      </c>
      <c r="BO12" s="88">
        <f>ROUNDUP((PLANEJAMENTO!$BB$8/PLANEJAMENTO!$BG$4)*PLANEJAMENTO!$BJ$4,0)</f>
        <v>0</v>
      </c>
      <c r="BP12" s="88">
        <f>ROUNDUP((PLANEJAMENTO!$BB$8/PLANEJAMENTO!$BG$4)*PLANEJAMENTO!$BJ$4,0)</f>
        <v>0</v>
      </c>
      <c r="BQ12" s="88">
        <f>ROUNDUP((PLANEJAMENTO!$BB$8/PLANEJAMENTO!$BG$4)*PLANEJAMENTO!$BJ$4,0)</f>
        <v>0</v>
      </c>
      <c r="BR12" s="344">
        <f>SUM(AM12:BP12)</f>
        <v>0</v>
      </c>
      <c r="BS12" s="353"/>
      <c r="BT12" s="282"/>
      <c r="BU12" s="73" t="s">
        <v>89</v>
      </c>
      <c r="BV12" s="43"/>
      <c r="BW12" s="88">
        <f>ROUNDUP((PLANEJAMENTO!$BD$8/PLANEJAMENTO!$BG$3)*PLANEJAMENTO!$BJ$4,0)</f>
        <v>0</v>
      </c>
      <c r="BX12" s="88">
        <f>ROUNDUP((PLANEJAMENTO!$BD$8/PLANEJAMENTO!$BG$3)*PLANEJAMENTO!$BJ$4,0)</f>
        <v>0</v>
      </c>
      <c r="BY12" s="88">
        <f>ROUNDUP((PLANEJAMENTO!$BD$8/PLANEJAMENTO!$BG$3)*PLANEJAMENTO!$BJ$4,0)</f>
        <v>0</v>
      </c>
      <c r="BZ12" s="88">
        <f>ROUNDUP((PLANEJAMENTO!$BD$8/PLANEJAMENTO!$BG$3)*PLANEJAMENTO!$BJ$4,0)</f>
        <v>0</v>
      </c>
      <c r="CA12" s="88">
        <f>ROUNDUP((PLANEJAMENTO!$BD$8/PLANEJAMENTO!$BG$3)*PLANEJAMENTO!$BJ$4,0)</f>
        <v>0</v>
      </c>
      <c r="CB12" s="88">
        <f>ROUNDUP((PLANEJAMENTO!$BD$8/PLANEJAMENTO!$BG$3)*PLANEJAMENTO!$BJ$4,0)</f>
        <v>0</v>
      </c>
      <c r="CC12" s="43"/>
      <c r="CD12" s="88">
        <f>ROUNDUP((PLANEJAMENTO!$BD$8/PLANEJAMENTO!$BG$3)*PLANEJAMENTO!$BJ$4,0)</f>
        <v>0</v>
      </c>
      <c r="CE12" s="88">
        <f>ROUNDUP((PLANEJAMENTO!$BD$8/PLANEJAMENTO!$BG$3)*PLANEJAMENTO!$BJ$4,0)</f>
        <v>0</v>
      </c>
      <c r="CF12" s="88">
        <f>ROUNDUP((PLANEJAMENTO!$BD$8/PLANEJAMENTO!$BG$3)*PLANEJAMENTO!$BJ$4,0)</f>
        <v>0</v>
      </c>
      <c r="CG12" s="88">
        <f>ROUNDUP((PLANEJAMENTO!$BD$8/PLANEJAMENTO!$BG$3)*PLANEJAMENTO!$BJ$4,0)</f>
        <v>0</v>
      </c>
      <c r="CH12" s="88">
        <f>ROUNDUP((PLANEJAMENTO!$BD$8/PLANEJAMENTO!$BG$3)*PLANEJAMENTO!$BJ$4,0)</f>
        <v>0</v>
      </c>
      <c r="CI12" s="88">
        <f>ROUNDUP((PLANEJAMENTO!$BD$8/PLANEJAMENTO!$BG$3)*PLANEJAMENTO!$BJ$4,0)</f>
        <v>0</v>
      </c>
      <c r="CJ12" s="43"/>
      <c r="CK12" s="88">
        <f>ROUNDUP((PLANEJAMENTO!$BD$8/PLANEJAMENTO!$BG$3)*PLANEJAMENTO!$BJ$4,0)</f>
        <v>0</v>
      </c>
      <c r="CL12" s="88">
        <f>ROUNDUP((PLANEJAMENTO!$BD$8/PLANEJAMENTO!$BG$3)*PLANEJAMENTO!$BJ$4,0)</f>
        <v>0</v>
      </c>
      <c r="CM12" s="88">
        <f>ROUNDUP((PLANEJAMENTO!$BD$8/PLANEJAMENTO!$BG$3)*PLANEJAMENTO!$BJ$4,0)</f>
        <v>0</v>
      </c>
      <c r="CN12" s="88">
        <f>ROUNDUP((PLANEJAMENTO!$BD$8/PLANEJAMENTO!$BG$3)*PLANEJAMENTO!$BJ$4,0)</f>
        <v>0</v>
      </c>
      <c r="CO12" s="88">
        <f>ROUNDUP((PLANEJAMENTO!$BD$8/PLANEJAMENTO!$BG$3)*PLANEJAMENTO!$BJ$4,0)</f>
        <v>0</v>
      </c>
      <c r="CP12" s="45"/>
      <c r="CQ12" s="45"/>
      <c r="CR12" s="45"/>
      <c r="CS12" s="45"/>
      <c r="CT12" s="45"/>
      <c r="CU12" s="45"/>
      <c r="CV12" s="45"/>
      <c r="CW12" s="45"/>
      <c r="CX12" s="45"/>
      <c r="CY12" s="45"/>
      <c r="CZ12" s="46"/>
      <c r="DA12" s="344">
        <f>SUM(BV12:CY12)</f>
        <v>0</v>
      </c>
      <c r="DB12" s="354"/>
      <c r="DC12" s="354"/>
      <c r="DD12" s="354"/>
      <c r="DE12" s="354"/>
      <c r="DF12" s="354"/>
      <c r="DG12" s="354"/>
      <c r="DH12" s="354"/>
      <c r="DI12" s="354"/>
      <c r="DJ12" s="354"/>
      <c r="DK12" s="354"/>
      <c r="DL12" s="354"/>
      <c r="DM12" s="354"/>
      <c r="DN12" s="354"/>
      <c r="DO12" s="354"/>
      <c r="DP12" s="354"/>
      <c r="DQ12" s="354"/>
      <c r="DR12" s="354"/>
      <c r="DS12" s="354"/>
      <c r="DT12" s="354"/>
      <c r="DU12" s="354"/>
      <c r="DV12" s="354"/>
      <c r="DW12" s="354"/>
      <c r="DX12" s="354"/>
      <c r="DY12" s="354"/>
      <c r="DZ12" s="354"/>
      <c r="EA12" s="354"/>
      <c r="EB12" s="354"/>
      <c r="EC12" s="354"/>
      <c r="ED12" s="354"/>
      <c r="EE12" s="354"/>
      <c r="EF12" s="354"/>
    </row>
    <row r="13" spans="1:136" ht="15" customHeight="1">
      <c r="A13" s="285"/>
      <c r="B13" s="282"/>
      <c r="C13" s="73" t="s">
        <v>388</v>
      </c>
      <c r="D13" s="88">
        <f>SUM(D11:D12)</f>
        <v>4</v>
      </c>
      <c r="E13" s="88">
        <f t="shared" ref="E13:H13" si="38">SUM(E11:E12)</f>
        <v>4</v>
      </c>
      <c r="F13" s="88">
        <f t="shared" si="38"/>
        <v>4</v>
      </c>
      <c r="G13" s="88">
        <f t="shared" si="38"/>
        <v>4</v>
      </c>
      <c r="H13" s="88">
        <f t="shared" si="38"/>
        <v>4</v>
      </c>
      <c r="I13" s="43"/>
      <c r="J13" s="88">
        <f>SUM(J11:J12)</f>
        <v>4</v>
      </c>
      <c r="K13" s="88">
        <f t="shared" ref="K13:N13" si="39">SUM(K11:K12)</f>
        <v>4</v>
      </c>
      <c r="L13" s="88">
        <f t="shared" si="39"/>
        <v>4</v>
      </c>
      <c r="M13" s="88">
        <f t="shared" si="39"/>
        <v>4</v>
      </c>
      <c r="N13" s="88">
        <f t="shared" si="39"/>
        <v>4</v>
      </c>
      <c r="O13" s="88">
        <f>SUM(O11:O12)</f>
        <v>11</v>
      </c>
      <c r="P13" s="43"/>
      <c r="Q13" s="88">
        <f>SUM(Q11:Q12)</f>
        <v>4</v>
      </c>
      <c r="R13" s="88">
        <f t="shared" ref="R13:T13" si="40">SUM(R11:R12)</f>
        <v>11</v>
      </c>
      <c r="S13" s="88">
        <f t="shared" si="40"/>
        <v>4</v>
      </c>
      <c r="T13" s="88">
        <f t="shared" si="40"/>
        <v>11</v>
      </c>
      <c r="U13" s="45"/>
      <c r="V13" s="45"/>
      <c r="W13" s="43"/>
      <c r="X13" s="88">
        <f>SUM(X11:X12)</f>
        <v>4</v>
      </c>
      <c r="Y13" s="88">
        <f t="shared" ref="Y13:AB13" si="41">SUM(Y11:Y12)</f>
        <v>11</v>
      </c>
      <c r="Z13" s="88">
        <f t="shared" si="41"/>
        <v>4</v>
      </c>
      <c r="AA13" s="88">
        <f t="shared" si="41"/>
        <v>11</v>
      </c>
      <c r="AB13" s="88">
        <f t="shared" si="41"/>
        <v>4</v>
      </c>
      <c r="AC13" s="88">
        <f>SUM(AC11:AC12)</f>
        <v>11</v>
      </c>
      <c r="AD13" s="43"/>
      <c r="AE13" s="88">
        <f t="shared" ref="AE13:AF13" si="42">SUM(AE11:AE12)</f>
        <v>11</v>
      </c>
      <c r="AF13" s="88">
        <f t="shared" si="42"/>
        <v>4</v>
      </c>
      <c r="AG13" s="88">
        <f>SUM(AG11:AG12)</f>
        <v>11</v>
      </c>
      <c r="AH13" s="46"/>
      <c r="AI13" s="89"/>
      <c r="AK13" s="282"/>
      <c r="AL13" s="73" t="s">
        <v>388</v>
      </c>
      <c r="AM13" s="45"/>
      <c r="AN13" s="88">
        <f t="shared" ref="AN13:AO13" si="43">SUM(AN11:AN12)</f>
        <v>4</v>
      </c>
      <c r="AO13" s="88">
        <f t="shared" si="43"/>
        <v>4</v>
      </c>
      <c r="AP13" s="43"/>
      <c r="AQ13" s="88">
        <f>SUM(AQ11:AQ12)</f>
        <v>4</v>
      </c>
      <c r="AR13" s="88">
        <f t="shared" ref="AR13:AU13" si="44">SUM(AR11:AR12)</f>
        <v>4</v>
      </c>
      <c r="AS13" s="88">
        <f t="shared" si="44"/>
        <v>4</v>
      </c>
      <c r="AT13" s="88">
        <f t="shared" si="44"/>
        <v>4</v>
      </c>
      <c r="AU13" s="88">
        <f t="shared" si="44"/>
        <v>4</v>
      </c>
      <c r="AV13" s="88">
        <f>SUM(AV11:AV12)</f>
        <v>4</v>
      </c>
      <c r="AW13" s="43"/>
      <c r="AX13" s="88">
        <f>SUM(AX11:AX12)</f>
        <v>4</v>
      </c>
      <c r="AY13" s="88">
        <f t="shared" ref="AY13:BB13" si="45">SUM(AY11:AY12)</f>
        <v>4</v>
      </c>
      <c r="AZ13" s="88">
        <f t="shared" si="45"/>
        <v>4</v>
      </c>
      <c r="BA13" s="88">
        <f t="shared" si="45"/>
        <v>4</v>
      </c>
      <c r="BB13" s="88">
        <f t="shared" si="45"/>
        <v>4</v>
      </c>
      <c r="BC13" s="88">
        <f>SUM(BC11:BC12)</f>
        <v>4</v>
      </c>
      <c r="BD13" s="43"/>
      <c r="BE13" s="88">
        <f>SUM(BE11:BE12)</f>
        <v>4</v>
      </c>
      <c r="BF13" s="88">
        <f t="shared" ref="BF13:BI13" si="46">SUM(BF11:BF12)</f>
        <v>4</v>
      </c>
      <c r="BG13" s="88">
        <f t="shared" si="46"/>
        <v>4</v>
      </c>
      <c r="BH13" s="88">
        <f t="shared" si="46"/>
        <v>4</v>
      </c>
      <c r="BI13" s="88">
        <f t="shared" si="46"/>
        <v>4</v>
      </c>
      <c r="BJ13" s="88">
        <f>SUM(BJ11:BJ12)</f>
        <v>4</v>
      </c>
      <c r="BK13" s="43"/>
      <c r="BL13" s="88">
        <f>SUM(BL11:BL12)</f>
        <v>4</v>
      </c>
      <c r="BM13" s="88">
        <f t="shared" ref="BM13:BQ13" si="47">SUM(BM11:BM12)</f>
        <v>4</v>
      </c>
      <c r="BN13" s="88">
        <f t="shared" si="47"/>
        <v>4</v>
      </c>
      <c r="BO13" s="88">
        <f t="shared" si="47"/>
        <v>4</v>
      </c>
      <c r="BP13" s="88">
        <f t="shared" si="47"/>
        <v>4</v>
      </c>
      <c r="BQ13" s="88">
        <f t="shared" si="47"/>
        <v>4</v>
      </c>
      <c r="BR13" s="89"/>
      <c r="BS13" s="353"/>
      <c r="BT13" s="282"/>
      <c r="BU13" s="73" t="s">
        <v>388</v>
      </c>
      <c r="BV13" s="43"/>
      <c r="BW13" s="88">
        <f t="shared" ref="BW13:BZ13" si="48">SUM(BW11:BW12)</f>
        <v>19</v>
      </c>
      <c r="BX13" s="88">
        <f t="shared" si="48"/>
        <v>19</v>
      </c>
      <c r="BY13" s="88">
        <f t="shared" si="48"/>
        <v>19</v>
      </c>
      <c r="BZ13" s="88">
        <f t="shared" si="48"/>
        <v>19</v>
      </c>
      <c r="CA13" s="88">
        <f>SUM(CA11:CA12)</f>
        <v>19</v>
      </c>
      <c r="CB13" s="88">
        <f>SUM(CB11:CB12)</f>
        <v>19</v>
      </c>
      <c r="CC13" s="43"/>
      <c r="CD13" s="88">
        <f t="shared" ref="CD13:CF13" si="49">SUM(CD11:CD12)</f>
        <v>19</v>
      </c>
      <c r="CE13" s="88">
        <f t="shared" si="49"/>
        <v>19</v>
      </c>
      <c r="CF13" s="88">
        <f t="shared" si="49"/>
        <v>19</v>
      </c>
      <c r="CG13" s="88">
        <f>SUM(CG11:CG12)</f>
        <v>19</v>
      </c>
      <c r="CH13" s="88">
        <f>SUM(CH11:CH12)</f>
        <v>19</v>
      </c>
      <c r="CI13" s="88">
        <f>SUM(CI11:CI12)</f>
        <v>19</v>
      </c>
      <c r="CJ13" s="43"/>
      <c r="CK13" s="88">
        <f t="shared" ref="CK13:CM13" si="50">SUM(CK11:CK12)</f>
        <v>19</v>
      </c>
      <c r="CL13" s="88">
        <f t="shared" si="50"/>
        <v>19</v>
      </c>
      <c r="CM13" s="88">
        <f t="shared" si="50"/>
        <v>19</v>
      </c>
      <c r="CN13" s="88">
        <f>SUM(CN11:CN12)</f>
        <v>19</v>
      </c>
      <c r="CO13" s="88">
        <f>SUM(CO11:CO12)</f>
        <v>19</v>
      </c>
      <c r="CP13" s="45"/>
      <c r="CQ13" s="45"/>
      <c r="CR13" s="45"/>
      <c r="CS13" s="45"/>
      <c r="CT13" s="45"/>
      <c r="CU13" s="45"/>
      <c r="CV13" s="45"/>
      <c r="CW13" s="45"/>
      <c r="CX13" s="45"/>
      <c r="CY13" s="45"/>
      <c r="CZ13" s="46"/>
      <c r="DA13" s="89"/>
      <c r="DB13" s="354"/>
      <c r="DC13" s="354"/>
      <c r="DD13" s="354"/>
      <c r="DE13" s="354"/>
      <c r="DF13" s="354"/>
      <c r="DG13" s="354"/>
      <c r="DH13" s="354"/>
      <c r="DI13" s="354"/>
      <c r="DJ13" s="354"/>
      <c r="DK13" s="354"/>
      <c r="DL13" s="354"/>
      <c r="DM13" s="354"/>
      <c r="DN13" s="354"/>
      <c r="DO13" s="354"/>
      <c r="DP13" s="354"/>
      <c r="DQ13" s="354"/>
      <c r="DR13" s="354"/>
      <c r="DS13" s="354"/>
      <c r="DT13" s="354"/>
      <c r="DU13" s="354"/>
      <c r="DV13" s="354"/>
      <c r="DW13" s="354"/>
      <c r="DX13" s="354"/>
      <c r="DY13" s="354"/>
      <c r="DZ13" s="354"/>
      <c r="EA13" s="354"/>
      <c r="EB13" s="354"/>
      <c r="EC13" s="354"/>
      <c r="ED13" s="354"/>
      <c r="EE13" s="354"/>
      <c r="EF13" s="354"/>
    </row>
    <row r="14" spans="1:136" ht="15" customHeight="1">
      <c r="A14" s="285"/>
      <c r="B14" s="282"/>
      <c r="C14" s="35" t="s">
        <v>45</v>
      </c>
      <c r="D14" s="33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85"/>
      <c r="V14" s="385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28"/>
      <c r="AI14" s="30">
        <f>SUM(D14:AG14)</f>
        <v>0</v>
      </c>
      <c r="AK14" s="282"/>
      <c r="AL14" s="35" t="s">
        <v>45</v>
      </c>
      <c r="AM14" s="385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30">
        <f>SUM(AM14:BP14)</f>
        <v>0</v>
      </c>
      <c r="BS14" s="353"/>
      <c r="BT14" s="282"/>
      <c r="BU14" s="35" t="s">
        <v>45</v>
      </c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385"/>
      <c r="CQ14" s="385"/>
      <c r="CR14" s="385"/>
      <c r="CS14" s="385"/>
      <c r="CT14" s="385"/>
      <c r="CU14" s="385"/>
      <c r="CV14" s="385"/>
      <c r="CW14" s="385"/>
      <c r="CX14" s="385"/>
      <c r="CY14" s="385"/>
      <c r="CZ14" s="28"/>
      <c r="DA14" s="30">
        <f>SUM(BV14:CY14)</f>
        <v>0</v>
      </c>
      <c r="DB14" s="354"/>
      <c r="DC14" s="354"/>
      <c r="DD14" s="354"/>
      <c r="DE14" s="354"/>
      <c r="DF14" s="354"/>
      <c r="DG14" s="354"/>
      <c r="DH14" s="354"/>
      <c r="DI14" s="354"/>
      <c r="DJ14" s="354"/>
      <c r="DK14" s="354"/>
      <c r="DL14" s="354"/>
      <c r="DM14" s="354"/>
      <c r="DN14" s="354"/>
      <c r="DO14" s="354"/>
      <c r="DP14" s="354"/>
      <c r="DQ14" s="354"/>
      <c r="DR14" s="354"/>
      <c r="DS14" s="354"/>
      <c r="DT14" s="354"/>
      <c r="DU14" s="354"/>
      <c r="DV14" s="354"/>
      <c r="DW14" s="354"/>
      <c r="DX14" s="354"/>
      <c r="DY14" s="354"/>
      <c r="DZ14" s="354"/>
      <c r="EA14" s="354"/>
      <c r="EB14" s="354"/>
      <c r="EC14" s="354"/>
      <c r="ED14" s="354"/>
      <c r="EE14" s="354"/>
      <c r="EF14" s="354"/>
    </row>
    <row r="15" spans="1:136" ht="15" customHeight="1" thickBot="1">
      <c r="A15" s="285"/>
      <c r="B15" s="282"/>
      <c r="C15" s="73" t="s">
        <v>389</v>
      </c>
      <c r="D15" s="342">
        <f>IF(D14&gt;D11,D11,D14)-D11</f>
        <v>-4</v>
      </c>
      <c r="E15" s="342">
        <f>D15+(IF(E14&gt;E11,E11,E14)-E11)</f>
        <v>-8</v>
      </c>
      <c r="F15" s="342">
        <f t="shared" ref="F15:H15" si="51">E15+(IF(F14&gt;F11,F11,F14)-F11)</f>
        <v>-12</v>
      </c>
      <c r="G15" s="342">
        <f t="shared" si="51"/>
        <v>-16</v>
      </c>
      <c r="H15" s="342">
        <f t="shared" si="51"/>
        <v>-20</v>
      </c>
      <c r="I15" s="27"/>
      <c r="J15" s="342">
        <f>H15+(IF(J14&gt;J11,J11,J14)-J11)</f>
        <v>-24</v>
      </c>
      <c r="K15" s="342">
        <f t="shared" ref="K15:O15" si="52">J15+(IF(K14&gt;K11,K11,K14)-K11)</f>
        <v>-28</v>
      </c>
      <c r="L15" s="342">
        <f t="shared" si="52"/>
        <v>-32</v>
      </c>
      <c r="M15" s="342">
        <f t="shared" si="52"/>
        <v>-36</v>
      </c>
      <c r="N15" s="342">
        <f t="shared" si="52"/>
        <v>-40</v>
      </c>
      <c r="O15" s="342">
        <f t="shared" si="52"/>
        <v>-44</v>
      </c>
      <c r="P15" s="27"/>
      <c r="Q15" s="342">
        <f>O15+(IF(Q14&gt;Q11,Q11,Q14)-Q11)</f>
        <v>-48</v>
      </c>
      <c r="R15" s="342">
        <f t="shared" ref="R15:T15" si="53">Q15+(IF(R14&gt;R11,R11,R14)-R11)</f>
        <v>-52</v>
      </c>
      <c r="S15" s="342">
        <f t="shared" si="53"/>
        <v>-56</v>
      </c>
      <c r="T15" s="342">
        <f t="shared" si="53"/>
        <v>-60</v>
      </c>
      <c r="U15" s="386"/>
      <c r="V15" s="386"/>
      <c r="W15" s="27"/>
      <c r="X15" s="342">
        <f>T15+(IF(X14&gt;X11,X11,X14)-X11)</f>
        <v>-64</v>
      </c>
      <c r="Y15" s="342">
        <f t="shared" ref="Y15:AC15" si="54">X15+(IF(Y14&gt;Y11,Y11,Y14)-Y11)</f>
        <v>-68</v>
      </c>
      <c r="Z15" s="342">
        <f t="shared" si="54"/>
        <v>-72</v>
      </c>
      <c r="AA15" s="342">
        <f t="shared" si="54"/>
        <v>-76</v>
      </c>
      <c r="AB15" s="342">
        <f t="shared" si="54"/>
        <v>-80</v>
      </c>
      <c r="AC15" s="342">
        <f t="shared" si="54"/>
        <v>-84</v>
      </c>
      <c r="AD15" s="27"/>
      <c r="AE15" s="342">
        <f>AC15+(IF(AE14&gt;AE11,AE11,AE14)-AE11)</f>
        <v>-88</v>
      </c>
      <c r="AF15" s="342">
        <f t="shared" ref="AF15:AG15" si="55">AE15+(IF(AF14&gt;AF11,AF11,AF14)-AF11)</f>
        <v>-92</v>
      </c>
      <c r="AG15" s="342">
        <f t="shared" si="55"/>
        <v>-96</v>
      </c>
      <c r="AH15" s="29"/>
      <c r="AI15" s="31">
        <f>ROUNDUP(AG15,0)</f>
        <v>-96</v>
      </c>
      <c r="AK15" s="282"/>
      <c r="AL15" s="73" t="s">
        <v>389</v>
      </c>
      <c r="AM15" s="386"/>
      <c r="AN15" s="342">
        <f t="shared" ref="AN15:AO15" si="56">AM15+(IF(AN14&gt;AN11,AN11,AN14)-AN11)</f>
        <v>-4</v>
      </c>
      <c r="AO15" s="342">
        <f t="shared" si="56"/>
        <v>-8</v>
      </c>
      <c r="AP15" s="27"/>
      <c r="AQ15" s="342">
        <f>AO15+(IF(AQ14&gt;AQ11,AQ11,AQ14)-AQ11)</f>
        <v>-12</v>
      </c>
      <c r="AR15" s="342">
        <f t="shared" ref="AR15:AV15" si="57">AQ15+(IF(AR14&gt;AR11,AR11,AR14)-AR11)</f>
        <v>-16</v>
      </c>
      <c r="AS15" s="342">
        <f t="shared" si="57"/>
        <v>-20</v>
      </c>
      <c r="AT15" s="342">
        <f t="shared" si="57"/>
        <v>-24</v>
      </c>
      <c r="AU15" s="342">
        <f t="shared" si="57"/>
        <v>-28</v>
      </c>
      <c r="AV15" s="342">
        <f t="shared" si="57"/>
        <v>-32</v>
      </c>
      <c r="AW15" s="27"/>
      <c r="AX15" s="342">
        <f>AV15+(IF(AX14&gt;AX11,AX11,AX14)-AX11)</f>
        <v>-36</v>
      </c>
      <c r="AY15" s="342">
        <f t="shared" ref="AY15:BC15" si="58">AX15+(IF(AY14&gt;AY11,AY11,AY14)-AY11)</f>
        <v>-40</v>
      </c>
      <c r="AZ15" s="342">
        <f t="shared" si="58"/>
        <v>-44</v>
      </c>
      <c r="BA15" s="342">
        <f t="shared" si="58"/>
        <v>-48</v>
      </c>
      <c r="BB15" s="342">
        <f t="shared" si="58"/>
        <v>-52</v>
      </c>
      <c r="BC15" s="342">
        <f t="shared" si="58"/>
        <v>-56</v>
      </c>
      <c r="BD15" s="27"/>
      <c r="BE15" s="342">
        <f>BC15+(IF(BE14&gt;BE11,BE11,BE14)-BE11)</f>
        <v>-60</v>
      </c>
      <c r="BF15" s="342">
        <f t="shared" ref="BF15:BJ15" si="59">BE15+(IF(BF14&gt;BF11,BF11,BF14)-BF11)</f>
        <v>-64</v>
      </c>
      <c r="BG15" s="342">
        <f t="shared" si="59"/>
        <v>-68</v>
      </c>
      <c r="BH15" s="342">
        <f t="shared" si="59"/>
        <v>-72</v>
      </c>
      <c r="BI15" s="342">
        <f t="shared" si="59"/>
        <v>-76</v>
      </c>
      <c r="BJ15" s="342">
        <f t="shared" si="59"/>
        <v>-80</v>
      </c>
      <c r="BK15" s="27"/>
      <c r="BL15" s="342">
        <f>BJ15+(IF(BL14&gt;BL11,BL11,BL14)-BL11)</f>
        <v>-84</v>
      </c>
      <c r="BM15" s="342">
        <f t="shared" ref="BM15:BQ15" si="60">BL15+(IF(BM14&gt;BM11,BM11,BM14)-BM11)</f>
        <v>-88</v>
      </c>
      <c r="BN15" s="342">
        <f t="shared" si="60"/>
        <v>-92</v>
      </c>
      <c r="BO15" s="342">
        <f t="shared" si="60"/>
        <v>-96</v>
      </c>
      <c r="BP15" s="342">
        <f t="shared" si="60"/>
        <v>-100</v>
      </c>
      <c r="BQ15" s="342">
        <f t="shared" si="60"/>
        <v>-104</v>
      </c>
      <c r="BR15" s="31">
        <f>ROUNDUP(BP15,0)</f>
        <v>-100</v>
      </c>
      <c r="BS15" s="353"/>
      <c r="BT15" s="282"/>
      <c r="BU15" s="73" t="s">
        <v>389</v>
      </c>
      <c r="BV15" s="27"/>
      <c r="BW15" s="342">
        <f>BV15+(IF(BW14&gt;BW11,BW11,BW14)-BW11)</f>
        <v>-19</v>
      </c>
      <c r="BX15" s="342">
        <f t="shared" ref="BX15:CB15" si="61">BW15+(IF(BX14&gt;BX11,BX11,BX14)-BX11)</f>
        <v>-38</v>
      </c>
      <c r="BY15" s="342">
        <f t="shared" si="61"/>
        <v>-57</v>
      </c>
      <c r="BZ15" s="342">
        <f t="shared" si="61"/>
        <v>-76</v>
      </c>
      <c r="CA15" s="342">
        <f t="shared" si="61"/>
        <v>-95</v>
      </c>
      <c r="CB15" s="342">
        <f t="shared" si="61"/>
        <v>-114</v>
      </c>
      <c r="CC15" s="27"/>
      <c r="CD15" s="342">
        <f>CB15+(IF(CD14&gt;CD11,CD11,CD14)-CD11)</f>
        <v>-133</v>
      </c>
      <c r="CE15" s="342">
        <f t="shared" ref="CE15:CI15" si="62">CD15+(IF(CE14&gt;CE11,CE11,CE14)-CE11)</f>
        <v>-152</v>
      </c>
      <c r="CF15" s="342">
        <f t="shared" si="62"/>
        <v>-171</v>
      </c>
      <c r="CG15" s="342">
        <f t="shared" si="62"/>
        <v>-190</v>
      </c>
      <c r="CH15" s="342">
        <f t="shared" si="62"/>
        <v>-209</v>
      </c>
      <c r="CI15" s="342">
        <f t="shared" si="62"/>
        <v>-228</v>
      </c>
      <c r="CJ15" s="27"/>
      <c r="CK15" s="342">
        <f>CI15+(IF(CK14&gt;CK11,CK11,CK14)-CK11)</f>
        <v>-247</v>
      </c>
      <c r="CL15" s="342">
        <f t="shared" ref="CL15:CO15" si="63">CK15+(IF(CL14&gt;CL11,CL11,CL14)-CL11)</f>
        <v>-266</v>
      </c>
      <c r="CM15" s="342">
        <f t="shared" si="63"/>
        <v>-285</v>
      </c>
      <c r="CN15" s="342">
        <f t="shared" si="63"/>
        <v>-304</v>
      </c>
      <c r="CO15" s="342">
        <f t="shared" si="63"/>
        <v>-323</v>
      </c>
      <c r="CP15" s="386"/>
      <c r="CQ15" s="386"/>
      <c r="CR15" s="386"/>
      <c r="CS15" s="386"/>
      <c r="CT15" s="386"/>
      <c r="CU15" s="386"/>
      <c r="CV15" s="386"/>
      <c r="CW15" s="386"/>
      <c r="CX15" s="386"/>
      <c r="CY15" s="386"/>
      <c r="CZ15" s="29"/>
      <c r="DA15" s="390">
        <f>ROUNDUP(CO15,0)</f>
        <v>-323</v>
      </c>
      <c r="DB15" s="354"/>
      <c r="DC15" s="354"/>
      <c r="DD15" s="354"/>
      <c r="DE15" s="354"/>
      <c r="DF15" s="354"/>
      <c r="DG15" s="354"/>
      <c r="DH15" s="354"/>
      <c r="DI15" s="354"/>
      <c r="DJ15" s="354"/>
      <c r="DK15" s="354"/>
      <c r="DL15" s="354"/>
      <c r="DM15" s="354"/>
      <c r="DN15" s="354"/>
      <c r="DO15" s="354"/>
      <c r="DP15" s="354"/>
      <c r="DQ15" s="354"/>
      <c r="DR15" s="354"/>
      <c r="DS15" s="354"/>
      <c r="DT15" s="354"/>
      <c r="DU15" s="354"/>
      <c r="DV15" s="354"/>
      <c r="DW15" s="354"/>
      <c r="DX15" s="354"/>
      <c r="DY15" s="354"/>
      <c r="DZ15" s="354"/>
      <c r="EA15" s="354"/>
      <c r="EB15" s="354"/>
      <c r="EC15" s="354"/>
      <c r="ED15" s="354"/>
      <c r="EE15" s="354"/>
      <c r="EF15" s="354"/>
    </row>
    <row r="16" spans="1:136" ht="15.75" customHeight="1" thickBot="1">
      <c r="A16" s="285"/>
      <c r="B16" s="283"/>
      <c r="C16" s="142" t="s">
        <v>94</v>
      </c>
      <c r="D16" s="341">
        <f>IF(D14&gt;172,D14-172,0)-D12</f>
        <v>0</v>
      </c>
      <c r="E16" s="341">
        <f>D16 + (IF(E14&gt;172,E14-172,0)-E12)</f>
        <v>0</v>
      </c>
      <c r="F16" s="341">
        <f t="shared" ref="F16:H16" si="64">E16 + (IF(F14&gt;172,F14-172,0)-F12)</f>
        <v>0</v>
      </c>
      <c r="G16" s="341">
        <f t="shared" si="64"/>
        <v>0</v>
      </c>
      <c r="H16" s="341">
        <f t="shared" si="64"/>
        <v>0</v>
      </c>
      <c r="I16" s="140"/>
      <c r="J16" s="341">
        <f>H16+(IF(J14&gt;172,J14-172,0)-J12)</f>
        <v>0</v>
      </c>
      <c r="K16" s="341">
        <f>J16 + (IF(K14&gt;172,K14-172,0)-K12)</f>
        <v>0</v>
      </c>
      <c r="L16" s="341">
        <f t="shared" ref="L16:O16" si="65">K16 + (IF(L14&gt;172,L14-172,0)-L12)</f>
        <v>0</v>
      </c>
      <c r="M16" s="341">
        <f t="shared" si="65"/>
        <v>0</v>
      </c>
      <c r="N16" s="341">
        <f t="shared" si="65"/>
        <v>0</v>
      </c>
      <c r="O16" s="341">
        <f t="shared" si="65"/>
        <v>-7</v>
      </c>
      <c r="P16" s="140"/>
      <c r="Q16" s="341">
        <f>O16+(IF(Q14&gt;172,Q14-172,0)-Q12)</f>
        <v>-7</v>
      </c>
      <c r="R16" s="341">
        <f>Q16 + (IF(R14&gt;172,R14-172,0)-R12)</f>
        <v>-14</v>
      </c>
      <c r="S16" s="341">
        <f t="shared" ref="S16:V16" si="66">R16 + (IF(S14&gt;172,S14-172,0)-S12)</f>
        <v>-14</v>
      </c>
      <c r="T16" s="341">
        <f t="shared" si="66"/>
        <v>-21</v>
      </c>
      <c r="U16" s="387"/>
      <c r="V16" s="387"/>
      <c r="W16" s="140"/>
      <c r="X16" s="341">
        <f>T16+(IF(X14&gt;172,X14-172,0)-X12)</f>
        <v>-21</v>
      </c>
      <c r="Y16" s="341">
        <f>X16 + (IF(Y14&gt;172,Y14-172,0)-Y12)</f>
        <v>-28</v>
      </c>
      <c r="Z16" s="341">
        <f t="shared" ref="Z16:AC16" si="67">Y16 + (IF(Z14&gt;172,Z14-172,0)-Z12)</f>
        <v>-28</v>
      </c>
      <c r="AA16" s="341">
        <f t="shared" si="67"/>
        <v>-35</v>
      </c>
      <c r="AB16" s="341">
        <f t="shared" si="67"/>
        <v>-35</v>
      </c>
      <c r="AC16" s="341">
        <f t="shared" si="67"/>
        <v>-42</v>
      </c>
      <c r="AD16" s="140"/>
      <c r="AE16" s="341">
        <f>AC16+(IF(AE14&gt;172,AE14-172,0)-AE12)</f>
        <v>-49</v>
      </c>
      <c r="AF16" s="341">
        <f>AE16 + (IF(AF14&gt;172,AF14-172,0)-AF12)</f>
        <v>-49</v>
      </c>
      <c r="AG16" s="341">
        <f t="shared" ref="AG16" si="68">AF16 + (IF(AG14&gt;172,AG14-172,0)-AG12)</f>
        <v>-56</v>
      </c>
      <c r="AH16" s="141"/>
      <c r="AI16" s="343">
        <f>AG16</f>
        <v>-56</v>
      </c>
      <c r="AK16" s="283"/>
      <c r="AL16" s="142" t="s">
        <v>94</v>
      </c>
      <c r="AM16" s="387"/>
      <c r="AN16" s="394">
        <f>AM16 + (IF(AN14&gt;172,AN14-172,0)-AN12)</f>
        <v>0</v>
      </c>
      <c r="AO16" s="395">
        <f t="shared" ref="AO16" si="69">AN16 + (IF(AO14&gt;172,AO14-172,0)-AO12)</f>
        <v>0</v>
      </c>
      <c r="AP16" s="140"/>
      <c r="AQ16" s="394">
        <f>AO16+(IF(AQ14&gt;172,AQ14-172,0)-AQ12)</f>
        <v>0</v>
      </c>
      <c r="AR16" s="395">
        <f>AQ16 + (IF(AR14&gt;172,AR14-172,0)-AR12)</f>
        <v>0</v>
      </c>
      <c r="AS16" s="395">
        <f t="shared" ref="AS16:AV16" si="70">AR16 + (IF(AS14&gt;172,AS14-172,0)-AS12)</f>
        <v>0</v>
      </c>
      <c r="AT16" s="395">
        <f t="shared" si="70"/>
        <v>0</v>
      </c>
      <c r="AU16" s="395">
        <f t="shared" si="70"/>
        <v>0</v>
      </c>
      <c r="AV16" s="395">
        <f t="shared" si="70"/>
        <v>0</v>
      </c>
      <c r="AW16" s="396"/>
      <c r="AX16" s="395">
        <f>AV16+(IF(AX14&gt;172,AX14-172,0)-AX12)</f>
        <v>0</v>
      </c>
      <c r="AY16" s="395">
        <f>AX16 + (IF(AY14&gt;172,AY14-172,0)-AY12)</f>
        <v>0</v>
      </c>
      <c r="AZ16" s="395">
        <f t="shared" ref="AZ16:BC16" si="71">AY16 + (IF(AZ14&gt;172,AZ14-172,0)-AZ12)</f>
        <v>0</v>
      </c>
      <c r="BA16" s="395">
        <f t="shared" si="71"/>
        <v>0</v>
      </c>
      <c r="BB16" s="395">
        <f t="shared" si="71"/>
        <v>0</v>
      </c>
      <c r="BC16" s="395">
        <f t="shared" si="71"/>
        <v>0</v>
      </c>
      <c r="BD16" s="396"/>
      <c r="BE16" s="395">
        <f>BC16+(IF(BE14&gt;172,BE14-172,0)-BE12)</f>
        <v>0</v>
      </c>
      <c r="BF16" s="395">
        <f>BE16 + (IF(BF14&gt;172,BF14-172,0)-BF12)</f>
        <v>0</v>
      </c>
      <c r="BG16" s="395">
        <f t="shared" ref="BG16:BJ16" si="72">BF16 + (IF(BG14&gt;172,BG14-172,0)-BG12)</f>
        <v>0</v>
      </c>
      <c r="BH16" s="395">
        <f t="shared" si="72"/>
        <v>0</v>
      </c>
      <c r="BI16" s="395">
        <f t="shared" si="72"/>
        <v>0</v>
      </c>
      <c r="BJ16" s="395">
        <f t="shared" si="72"/>
        <v>0</v>
      </c>
      <c r="BK16" s="396"/>
      <c r="BL16" s="395">
        <f>BJ16+(IF(BL14&gt;172,BL14-172,0)-BL12)</f>
        <v>0</v>
      </c>
      <c r="BM16" s="395">
        <f>BL16 + (IF(BM14&gt;172,BM14-172,0)-BM12)</f>
        <v>0</v>
      </c>
      <c r="BN16" s="395">
        <f t="shared" ref="BN16:BQ16" si="73">BM16 + (IF(BN14&gt;172,BN14-172,0)-BN12)</f>
        <v>0</v>
      </c>
      <c r="BO16" s="395">
        <f t="shared" si="73"/>
        <v>0</v>
      </c>
      <c r="BP16" s="395">
        <f t="shared" si="73"/>
        <v>0</v>
      </c>
      <c r="BQ16" s="397">
        <f t="shared" si="73"/>
        <v>0</v>
      </c>
      <c r="BR16" s="343">
        <f>BP16</f>
        <v>0</v>
      </c>
      <c r="BS16" s="353"/>
      <c r="BT16" s="283"/>
      <c r="BU16" s="142" t="s">
        <v>94</v>
      </c>
      <c r="BV16" s="140"/>
      <c r="BW16" s="394">
        <f>BV16 + (IF(BW14&gt;172,BW14-172,0)-BW12)</f>
        <v>0</v>
      </c>
      <c r="BX16" s="394">
        <f t="shared" ref="BX16:BZ16" si="74">BW16 + (IF(BX14&gt;172,BX14-172,0)-BX12)</f>
        <v>0</v>
      </c>
      <c r="BY16" s="395">
        <f t="shared" si="74"/>
        <v>0</v>
      </c>
      <c r="BZ16" s="395">
        <f t="shared" si="74"/>
        <v>0</v>
      </c>
      <c r="CA16" s="395">
        <f>BY16+(IF(CA14&gt;172,CA14-172,0)-CA12)</f>
        <v>0</v>
      </c>
      <c r="CB16" s="395">
        <f>BZ16+(IF(CB14&gt;172,CB14-172,0)-CB12)</f>
        <v>0</v>
      </c>
      <c r="CC16" s="140"/>
      <c r="CD16" s="394">
        <f t="shared" ref="CD16:CH16" si="75">CC16 + (IF(CD14&gt;172,CD14-172,0)-CD12)</f>
        <v>0</v>
      </c>
      <c r="CE16" s="395">
        <f t="shared" si="75"/>
        <v>0</v>
      </c>
      <c r="CF16" s="395">
        <f t="shared" si="75"/>
        <v>0</v>
      </c>
      <c r="CG16" s="395">
        <f t="shared" si="75"/>
        <v>0</v>
      </c>
      <c r="CH16" s="395">
        <f t="shared" si="75"/>
        <v>0</v>
      </c>
      <c r="CI16" s="395">
        <f>CG16+(IF(CI14&gt;172,CI14-172,0)-CI12)</f>
        <v>0</v>
      </c>
      <c r="CJ16" s="140"/>
      <c r="CK16" s="394">
        <f t="shared" ref="CK16:CO16" si="76">CJ16 + (IF(CK14&gt;172,CK14-172,0)-CK12)</f>
        <v>0</v>
      </c>
      <c r="CL16" s="395">
        <f t="shared" si="76"/>
        <v>0</v>
      </c>
      <c r="CM16" s="395">
        <f t="shared" si="76"/>
        <v>0</v>
      </c>
      <c r="CN16" s="395">
        <f t="shared" si="76"/>
        <v>0</v>
      </c>
      <c r="CO16" s="395">
        <f t="shared" si="76"/>
        <v>0</v>
      </c>
      <c r="CP16" s="387"/>
      <c r="CQ16" s="387"/>
      <c r="CR16" s="387"/>
      <c r="CS16" s="387"/>
      <c r="CT16" s="387"/>
      <c r="CU16" s="387"/>
      <c r="CV16" s="387"/>
      <c r="CW16" s="387"/>
      <c r="CX16" s="387"/>
      <c r="CY16" s="387"/>
      <c r="CZ16" s="141"/>
      <c r="DA16" s="343">
        <f>CO16</f>
        <v>0</v>
      </c>
      <c r="DB16" s="354"/>
      <c r="DC16" s="354"/>
      <c r="DD16" s="354"/>
      <c r="DE16" s="354"/>
      <c r="DF16" s="354"/>
      <c r="DG16" s="354"/>
      <c r="DH16" s="354"/>
      <c r="DI16" s="354"/>
      <c r="DJ16" s="354"/>
      <c r="DK16" s="354"/>
      <c r="DL16" s="354"/>
      <c r="DM16" s="354"/>
      <c r="DN16" s="354"/>
      <c r="DO16" s="354"/>
      <c r="DP16" s="354"/>
      <c r="DQ16" s="354"/>
      <c r="DR16" s="354"/>
      <c r="DS16" s="354"/>
      <c r="DT16" s="354"/>
      <c r="DU16" s="354"/>
      <c r="DV16" s="354"/>
      <c r="DW16" s="354"/>
      <c r="DX16" s="354"/>
      <c r="DY16" s="354"/>
      <c r="DZ16" s="354"/>
      <c r="EA16" s="354"/>
      <c r="EB16" s="354"/>
      <c r="EC16" s="354"/>
      <c r="ED16" s="354"/>
      <c r="EE16" s="354"/>
      <c r="EF16" s="354"/>
    </row>
    <row r="17" spans="1:136" ht="15" customHeight="1">
      <c r="A17" s="285"/>
      <c r="B17" s="281" t="s">
        <v>55</v>
      </c>
      <c r="C17" s="34" t="s">
        <v>88</v>
      </c>
      <c r="D17" s="50">
        <f>ROUNDUP((PLANEJAMENTO!$AY$8/PLANEJAMENTO!$BG$3)*PLANEJAMENTO!$BJ$5,0)</f>
        <v>4</v>
      </c>
      <c r="E17" s="50">
        <f>ROUNDUP((PLANEJAMENTO!$AY$8/PLANEJAMENTO!$BG$3)*PLANEJAMENTO!$BJ$5,0)</f>
        <v>4</v>
      </c>
      <c r="F17" s="50">
        <f>ROUNDUP((PLANEJAMENTO!$AY$8/PLANEJAMENTO!$BG$3)*PLANEJAMENTO!$BJ$5,0)</f>
        <v>4</v>
      </c>
      <c r="G17" s="50">
        <f>ROUNDUP((PLANEJAMENTO!$AY$8/PLANEJAMENTO!$BG$3)*PLANEJAMENTO!$BJ$5,0)</f>
        <v>4</v>
      </c>
      <c r="H17" s="50">
        <f>ROUNDUP((PLANEJAMENTO!$AY$8/PLANEJAMENTO!$BG$3)*PLANEJAMENTO!$BJ$5,0)</f>
        <v>4</v>
      </c>
      <c r="I17" s="38"/>
      <c r="J17" s="50">
        <f>ROUNDUP((PLANEJAMENTO!$AY$8/PLANEJAMENTO!$BG$3)*PLANEJAMENTO!$BJ$5,0)</f>
        <v>4</v>
      </c>
      <c r="K17" s="50">
        <f>ROUNDUP((PLANEJAMENTO!$AY$8/PLANEJAMENTO!$BG$3)*PLANEJAMENTO!$BJ$5,0)</f>
        <v>4</v>
      </c>
      <c r="L17" s="50">
        <f>ROUNDUP((PLANEJAMENTO!$AY$8/PLANEJAMENTO!$BG$3)*PLANEJAMENTO!$BJ$5,0)</f>
        <v>4</v>
      </c>
      <c r="M17" s="50">
        <f>ROUNDUP((PLANEJAMENTO!$AY$8/PLANEJAMENTO!$BG$3)*PLANEJAMENTO!$BJ$5,0)</f>
        <v>4</v>
      </c>
      <c r="N17" s="50">
        <f>ROUNDUP((PLANEJAMENTO!$AY$8/PLANEJAMENTO!$BG$3)*PLANEJAMENTO!$BJ$5,0)</f>
        <v>4</v>
      </c>
      <c r="O17" s="50">
        <f>ROUNDUP((PLANEJAMENTO!$AY$8/PLANEJAMENTO!$BG$3)*PLANEJAMENTO!$BJ$5,0)</f>
        <v>4</v>
      </c>
      <c r="P17" s="38"/>
      <c r="Q17" s="50">
        <f>ROUNDUP((PLANEJAMENTO!$AY$8/PLANEJAMENTO!$BG$3)*PLANEJAMENTO!$BJ$5,0)</f>
        <v>4</v>
      </c>
      <c r="R17" s="50">
        <f>ROUNDUP((PLANEJAMENTO!$AY$8/PLANEJAMENTO!$BG$3)*PLANEJAMENTO!$BJ$5,0)</f>
        <v>4</v>
      </c>
      <c r="S17" s="50">
        <f>ROUNDUP((PLANEJAMENTO!$AY$8/PLANEJAMENTO!$BG$3)*PLANEJAMENTO!$BJ$5,0)</f>
        <v>4</v>
      </c>
      <c r="T17" s="50">
        <f>ROUNDUP((PLANEJAMENTO!$AY$8/PLANEJAMENTO!$BG$3)*PLANEJAMENTO!$BJ$5,0)</f>
        <v>4</v>
      </c>
      <c r="U17" s="372"/>
      <c r="V17" s="372"/>
      <c r="W17" s="38"/>
      <c r="X17" s="50">
        <f>ROUNDUP((PLANEJAMENTO!$AY$8/PLANEJAMENTO!$BG$3)*PLANEJAMENTO!$BJ$5,0)</f>
        <v>4</v>
      </c>
      <c r="Y17" s="50">
        <f>ROUNDUP((PLANEJAMENTO!$AY$8/PLANEJAMENTO!$BG$3)*PLANEJAMENTO!$BJ$5,0)</f>
        <v>4</v>
      </c>
      <c r="Z17" s="50">
        <f>ROUNDUP((PLANEJAMENTO!$AY$8/PLANEJAMENTO!$BG$3)*PLANEJAMENTO!$BJ$5,0)</f>
        <v>4</v>
      </c>
      <c r="AA17" s="50">
        <f>ROUNDUP((PLANEJAMENTO!$AY$8/PLANEJAMENTO!$BG$3)*PLANEJAMENTO!$BJ$5,0)</f>
        <v>4</v>
      </c>
      <c r="AB17" s="50">
        <f>ROUNDUP((PLANEJAMENTO!$AY$8/PLANEJAMENTO!$BG$3)*PLANEJAMENTO!$BJ$5,0)</f>
        <v>4</v>
      </c>
      <c r="AC17" s="50">
        <f>ROUNDUP((PLANEJAMENTO!$AY$8/PLANEJAMENTO!$BG$3)*PLANEJAMENTO!$BJ$5,0)</f>
        <v>4</v>
      </c>
      <c r="AD17" s="38"/>
      <c r="AE17" s="50">
        <f>ROUNDUP((PLANEJAMENTO!$AY$8/PLANEJAMENTO!$BG$3)*PLANEJAMENTO!$BJ$5,0)</f>
        <v>4</v>
      </c>
      <c r="AF17" s="50">
        <f>ROUNDUP((PLANEJAMENTO!$AY$8/PLANEJAMENTO!$BG$3)*PLANEJAMENTO!$BJ$5,0)</f>
        <v>4</v>
      </c>
      <c r="AG17" s="50">
        <f>ROUNDUP((PLANEJAMENTO!$AY$8/PLANEJAMENTO!$BG$3)*PLANEJAMENTO!$BJ$5,0)</f>
        <v>4</v>
      </c>
      <c r="AH17" s="39"/>
      <c r="AI17" s="340">
        <f>ROUNDUP(SUM(D17:AG17),0)</f>
        <v>96</v>
      </c>
      <c r="AK17" s="281" t="s">
        <v>55</v>
      </c>
      <c r="AL17" s="34" t="s">
        <v>88</v>
      </c>
      <c r="AM17" s="372"/>
      <c r="AN17" s="88">
        <f>ROUNDUP((PLANEJAMENTO!$BA$8/PLANEJAMENTO!$BG$4)*PLANEJAMENTO!$BJ$5,0)</f>
        <v>3</v>
      </c>
      <c r="AO17" s="88">
        <f>ROUNDUP((PLANEJAMENTO!$BA$8/PLANEJAMENTO!$BG$4)*PLANEJAMENTO!$BJ$5,0)</f>
        <v>3</v>
      </c>
      <c r="AP17" s="38"/>
      <c r="AQ17" s="88">
        <f>ROUNDUP((PLANEJAMENTO!$BA$8/PLANEJAMENTO!$BG$4)*PLANEJAMENTO!$BJ$5,0)</f>
        <v>3</v>
      </c>
      <c r="AR17" s="88">
        <f>ROUNDUP((PLANEJAMENTO!$BA$8/PLANEJAMENTO!$BG$4)*PLANEJAMENTO!$BJ$5,0)</f>
        <v>3</v>
      </c>
      <c r="AS17" s="88">
        <f>ROUNDUP((PLANEJAMENTO!$BA$8/PLANEJAMENTO!$BG$4)*PLANEJAMENTO!$BJ$5,0)</f>
        <v>3</v>
      </c>
      <c r="AT17" s="88">
        <f>ROUNDUP((PLANEJAMENTO!$BA$8/PLANEJAMENTO!$BG$4)*PLANEJAMENTO!$BJ$5,0)</f>
        <v>3</v>
      </c>
      <c r="AU17" s="88">
        <f>ROUNDUP((PLANEJAMENTO!$BA$8/PLANEJAMENTO!$BG$4)*PLANEJAMENTO!$BJ$5,0)</f>
        <v>3</v>
      </c>
      <c r="AV17" s="88">
        <f>ROUNDUP((PLANEJAMENTO!$BA$8/PLANEJAMENTO!$BG$4)*PLANEJAMENTO!$BJ$5,0)</f>
        <v>3</v>
      </c>
      <c r="AW17" s="43"/>
      <c r="AX17" s="88">
        <f>ROUNDUP((PLANEJAMENTO!$BA$8/PLANEJAMENTO!$BG$4)*PLANEJAMENTO!$BJ$5,0)</f>
        <v>3</v>
      </c>
      <c r="AY17" s="88">
        <f>ROUNDUP((PLANEJAMENTO!$BA$8/PLANEJAMENTO!$BG$4)*PLANEJAMENTO!$BJ$5,0)</f>
        <v>3</v>
      </c>
      <c r="AZ17" s="88">
        <f>ROUNDUP((PLANEJAMENTO!$BA$8/PLANEJAMENTO!$BG$4)*PLANEJAMENTO!$BJ$5,0)</f>
        <v>3</v>
      </c>
      <c r="BA17" s="88">
        <f>ROUNDUP((PLANEJAMENTO!$BA$8/PLANEJAMENTO!$BG$4)*PLANEJAMENTO!$BJ$5,0)</f>
        <v>3</v>
      </c>
      <c r="BB17" s="88">
        <f>ROUNDUP((PLANEJAMENTO!$BA$8/PLANEJAMENTO!$BG$4)*PLANEJAMENTO!$BJ$5,0)</f>
        <v>3</v>
      </c>
      <c r="BC17" s="88">
        <f>ROUNDUP((PLANEJAMENTO!$BA$8/PLANEJAMENTO!$BG$4)*PLANEJAMENTO!$BJ$5,0)</f>
        <v>3</v>
      </c>
      <c r="BD17" s="43"/>
      <c r="BE17" s="88">
        <f>ROUNDUP((PLANEJAMENTO!$BA$8/PLANEJAMENTO!$BG$4)*PLANEJAMENTO!$BJ$5,0)</f>
        <v>3</v>
      </c>
      <c r="BF17" s="88">
        <f>ROUNDUP((PLANEJAMENTO!$BA$8/PLANEJAMENTO!$BG$4)*PLANEJAMENTO!$BJ$5,0)</f>
        <v>3</v>
      </c>
      <c r="BG17" s="88">
        <f>ROUNDUP((PLANEJAMENTO!$BA$8/PLANEJAMENTO!$BG$4)*PLANEJAMENTO!$BJ$5,0)</f>
        <v>3</v>
      </c>
      <c r="BH17" s="88">
        <f>ROUNDUP((PLANEJAMENTO!$BA$8/PLANEJAMENTO!$BG$4)*PLANEJAMENTO!$BJ$5,0)</f>
        <v>3</v>
      </c>
      <c r="BI17" s="88">
        <f>ROUNDUP((PLANEJAMENTO!$BA$8/PLANEJAMENTO!$BG$4)*PLANEJAMENTO!$BJ$5,0)</f>
        <v>3</v>
      </c>
      <c r="BJ17" s="88">
        <f>ROUNDUP((PLANEJAMENTO!$BA$8/PLANEJAMENTO!$BG$4)*PLANEJAMENTO!$BJ$5,0)</f>
        <v>3</v>
      </c>
      <c r="BK17" s="43"/>
      <c r="BL17" s="88">
        <f>ROUNDUP((PLANEJAMENTO!$BA$8/PLANEJAMENTO!$BG$4)*PLANEJAMENTO!$BJ$5,0)</f>
        <v>3</v>
      </c>
      <c r="BM17" s="88">
        <f>ROUNDUP((PLANEJAMENTO!$BA$8/PLANEJAMENTO!$BG$4)*PLANEJAMENTO!$BJ$5,0)</f>
        <v>3</v>
      </c>
      <c r="BN17" s="88">
        <f>ROUNDUP((PLANEJAMENTO!$BA$8/PLANEJAMENTO!$BG$4)*PLANEJAMENTO!$BJ$5,0)</f>
        <v>3</v>
      </c>
      <c r="BO17" s="88">
        <f>ROUNDUP((PLANEJAMENTO!$BA$8/PLANEJAMENTO!$BG$4)*PLANEJAMENTO!$BJ$5,0)</f>
        <v>3</v>
      </c>
      <c r="BP17" s="88">
        <f>ROUNDUP((PLANEJAMENTO!$BA$8/PLANEJAMENTO!$BG$4)*PLANEJAMENTO!$BJ$5,0)</f>
        <v>3</v>
      </c>
      <c r="BQ17" s="88">
        <f>ROUNDUP((PLANEJAMENTO!$BA$8/PLANEJAMENTO!$BG$4)*PLANEJAMENTO!$BJ$5,0)</f>
        <v>3</v>
      </c>
      <c r="BR17" s="340">
        <f>ROUNDUP(SUM(AM17:BP17),0)</f>
        <v>75</v>
      </c>
      <c r="BS17" s="353"/>
      <c r="BT17" s="281" t="s">
        <v>55</v>
      </c>
      <c r="BU17" s="34" t="s">
        <v>88</v>
      </c>
      <c r="BV17" s="38"/>
      <c r="BW17" s="88">
        <f>ROUNDUP((PLANEJAMENTO!$BC$8/PLANEJAMENTO!$BG$5)*PLANEJAMENTO!$BJ$5,0)</f>
        <v>16</v>
      </c>
      <c r="BX17" s="88">
        <f>ROUNDUP((PLANEJAMENTO!$BC$8/PLANEJAMENTO!$BG$5)*PLANEJAMENTO!$BJ$5,0)</f>
        <v>16</v>
      </c>
      <c r="BY17" s="88">
        <f>ROUNDUP((PLANEJAMENTO!$BC$8/PLANEJAMENTO!$BG$5)*PLANEJAMENTO!$BJ$5,0)</f>
        <v>16</v>
      </c>
      <c r="BZ17" s="88">
        <f>ROUNDUP((PLANEJAMENTO!$BC$8/PLANEJAMENTO!$BG$5)*PLANEJAMENTO!$BJ$5,0)</f>
        <v>16</v>
      </c>
      <c r="CA17" s="88">
        <f>ROUNDUP((PLANEJAMENTO!$BC$8/PLANEJAMENTO!$BG$5)*PLANEJAMENTO!$BJ$5,0)</f>
        <v>16</v>
      </c>
      <c r="CB17" s="88">
        <f>ROUNDUP((PLANEJAMENTO!$BC$8/PLANEJAMENTO!$BG$5)*PLANEJAMENTO!$BJ$5,0)</f>
        <v>16</v>
      </c>
      <c r="CC17" s="38"/>
      <c r="CD17" s="88">
        <f>ROUNDUP((PLANEJAMENTO!$BC$8/PLANEJAMENTO!$BG$5)*PLANEJAMENTO!$BJ$5,0)</f>
        <v>16</v>
      </c>
      <c r="CE17" s="88">
        <f>ROUNDUP((PLANEJAMENTO!$BC$8/PLANEJAMENTO!$BG$5)*PLANEJAMENTO!$BJ$5,0)</f>
        <v>16</v>
      </c>
      <c r="CF17" s="88">
        <f>ROUNDUP((PLANEJAMENTO!$BC$8/PLANEJAMENTO!$BG$5)*PLANEJAMENTO!$BJ$5,0)</f>
        <v>16</v>
      </c>
      <c r="CG17" s="88">
        <f>ROUNDUP((PLANEJAMENTO!$BC$8/PLANEJAMENTO!$BG$5)*PLANEJAMENTO!$BJ$5,0)</f>
        <v>16</v>
      </c>
      <c r="CH17" s="88">
        <f>ROUNDUP((PLANEJAMENTO!$BC$8/PLANEJAMENTO!$BG$5)*PLANEJAMENTO!$BJ$5,0)</f>
        <v>16</v>
      </c>
      <c r="CI17" s="88">
        <f>ROUNDUP((PLANEJAMENTO!$BC$8/PLANEJAMENTO!$BG$5)*PLANEJAMENTO!$BJ$5,0)</f>
        <v>16</v>
      </c>
      <c r="CJ17" s="38"/>
      <c r="CK17" s="88">
        <f>ROUNDUP((PLANEJAMENTO!$BC$8/PLANEJAMENTO!$BG$5)*PLANEJAMENTO!$BJ$5,0)</f>
        <v>16</v>
      </c>
      <c r="CL17" s="88">
        <f>ROUNDUP((PLANEJAMENTO!$BC$8/PLANEJAMENTO!$BG$5)*PLANEJAMENTO!$BJ$5,0)</f>
        <v>16</v>
      </c>
      <c r="CM17" s="88">
        <f>ROUNDUP((PLANEJAMENTO!$BC$8/PLANEJAMENTO!$BG$5)*PLANEJAMENTO!$BJ$5,0)</f>
        <v>16</v>
      </c>
      <c r="CN17" s="88">
        <f>ROUNDUP((PLANEJAMENTO!$BC$8/PLANEJAMENTO!$BG$5)*PLANEJAMENTO!$BJ$5,0)</f>
        <v>16</v>
      </c>
      <c r="CO17" s="88">
        <f>ROUNDUP((PLANEJAMENTO!$BC$8/PLANEJAMENTO!$BG$5)*PLANEJAMENTO!$BJ$5,0)</f>
        <v>16</v>
      </c>
      <c r="CP17" s="372"/>
      <c r="CQ17" s="372"/>
      <c r="CR17" s="372"/>
      <c r="CS17" s="372"/>
      <c r="CT17" s="372"/>
      <c r="CU17" s="372"/>
      <c r="CV17" s="372"/>
      <c r="CW17" s="372"/>
      <c r="CX17" s="372"/>
      <c r="CY17" s="372"/>
      <c r="CZ17" s="39"/>
      <c r="DA17" s="340">
        <f>ROUNDUP(SUM(BV17:CY17),0)</f>
        <v>272</v>
      </c>
      <c r="DB17" s="354"/>
      <c r="DC17" s="354"/>
      <c r="DD17" s="354"/>
      <c r="DE17" s="354"/>
      <c r="DF17" s="354"/>
      <c r="DG17" s="354"/>
      <c r="DH17" s="354"/>
      <c r="DI17" s="354"/>
      <c r="DJ17" s="354"/>
      <c r="DK17" s="354"/>
      <c r="DL17" s="354"/>
      <c r="DM17" s="354"/>
      <c r="DN17" s="354"/>
      <c r="DO17" s="354"/>
      <c r="DP17" s="354"/>
      <c r="DQ17" s="354"/>
      <c r="DR17" s="354"/>
      <c r="DS17" s="354"/>
      <c r="DT17" s="354"/>
      <c r="DU17" s="354"/>
      <c r="DV17" s="354"/>
      <c r="DW17" s="354"/>
      <c r="DX17" s="354"/>
      <c r="DY17" s="354"/>
      <c r="DZ17" s="354"/>
      <c r="EA17" s="354"/>
      <c r="EB17" s="354"/>
      <c r="EC17" s="354"/>
      <c r="ED17" s="354"/>
      <c r="EE17" s="354"/>
      <c r="EF17" s="354"/>
    </row>
    <row r="18" spans="1:136" ht="15" customHeight="1">
      <c r="A18" s="285"/>
      <c r="B18" s="282"/>
      <c r="C18" s="73" t="s">
        <v>89</v>
      </c>
      <c r="D18" s="88">
        <f>ROUNDUP((PLANEJAMENTO!$AZ$8/PLANEJAMENTO!$BG$3)*PLANEJAMENTO!$BJ$5,0)</f>
        <v>0</v>
      </c>
      <c r="E18" s="88">
        <f>ROUNDUP((PLANEJAMENTO!$AZ$8/PLANEJAMENTO!$BG$3)*PLANEJAMENTO!$BJ$5,0)</f>
        <v>0</v>
      </c>
      <c r="F18" s="88">
        <f>ROUNDUP((PLANEJAMENTO!$AZ$8/PLANEJAMENTO!$BG$3)*PLANEJAMENTO!$BJ$5,0)</f>
        <v>0</v>
      </c>
      <c r="G18" s="88">
        <f>ROUNDUP((PLANEJAMENTO!$AZ$8/PLANEJAMENTO!$BG$3)*PLANEJAMENTO!$BJ$5,0)</f>
        <v>0</v>
      </c>
      <c r="H18" s="88">
        <f>ROUNDUP((PLANEJAMENTO!$AZ$8/PLANEJAMENTO!$BG$3)*PLANEJAMENTO!$BJ$5,0)</f>
        <v>0</v>
      </c>
      <c r="I18" s="43"/>
      <c r="J18" s="88">
        <f>ROUNDUP((PLANEJAMENTO!$AZ$8/PLANEJAMENTO!$BG$3)*PLANEJAMENTO!$BJ$5,0)</f>
        <v>0</v>
      </c>
      <c r="K18" s="88">
        <f>ROUNDUP((PLANEJAMENTO!$AZ$8/PLANEJAMENTO!$BG$3)*PLANEJAMENTO!$BJ$5,0)</f>
        <v>0</v>
      </c>
      <c r="L18" s="88">
        <f>ROUNDUP((PLANEJAMENTO!$AZ$8/PLANEJAMENTO!$BG$3)*PLANEJAMENTO!$BJ$5,0)</f>
        <v>0</v>
      </c>
      <c r="M18" s="88">
        <f>ROUNDUP((PLANEJAMENTO!$AZ$8/PLANEJAMENTO!$BG$3)*PLANEJAMENTO!$BJ$5,0)</f>
        <v>0</v>
      </c>
      <c r="N18" s="88">
        <f>ROUNDUP((PLANEJAMENTO!$AZ$8/PLANEJAMENTO!$BG$3)*PLANEJAMENTO!$BJ$5,0)</f>
        <v>0</v>
      </c>
      <c r="O18" s="88">
        <f>ROUNDUP((PLANEJAMENTO!$AZ$8/PLANEJAMENTO!$BG$3)*PLANEJAMENTO!$BJ$5,0)</f>
        <v>0</v>
      </c>
      <c r="P18" s="43"/>
      <c r="Q18" s="88">
        <f>ROUNDUP((PLANEJAMENTO!$AZ$8/PLANEJAMENTO!$BG$3)*PLANEJAMENTO!$BJ$5,0)</f>
        <v>0</v>
      </c>
      <c r="R18" s="88">
        <f>ROUNDUP((PLANEJAMENTO!$AZ$8/PLANEJAMENTO!$BG$3)*PLANEJAMENTO!$BJ$5,0)</f>
        <v>0</v>
      </c>
      <c r="S18" s="88">
        <f>ROUNDUP((PLANEJAMENTO!$AZ$8/PLANEJAMENTO!$BG$3)*PLANEJAMENTO!$BJ$5,0)</f>
        <v>0</v>
      </c>
      <c r="T18" s="88">
        <f>ROUNDUP((PLANEJAMENTO!$AZ$8/PLANEJAMENTO!$BG$3)*PLANEJAMENTO!$BJ$5,0)</f>
        <v>0</v>
      </c>
      <c r="U18" s="45"/>
      <c r="V18" s="45"/>
      <c r="W18" s="43"/>
      <c r="X18" s="88">
        <f>ROUNDUP((PLANEJAMENTO!$AZ$8/PLANEJAMENTO!$BG$3)*PLANEJAMENTO!$BJ$5,0)</f>
        <v>0</v>
      </c>
      <c r="Y18" s="88">
        <f>ROUNDUP((PLANEJAMENTO!$AZ$8/PLANEJAMENTO!$BG$3)*PLANEJAMENTO!$BJ$5,0)</f>
        <v>0</v>
      </c>
      <c r="Z18" s="88">
        <f>ROUNDUP((PLANEJAMENTO!$AZ$8/PLANEJAMENTO!$BG$3)*PLANEJAMENTO!$BJ$5,0)</f>
        <v>0</v>
      </c>
      <c r="AA18" s="88">
        <f>ROUNDUP((PLANEJAMENTO!$AZ$8/PLANEJAMENTO!$BG$3)*PLANEJAMENTO!$BJ$5,0)</f>
        <v>0</v>
      </c>
      <c r="AB18" s="88">
        <f>ROUNDUP((PLANEJAMENTO!$AZ$8/PLANEJAMENTO!$BG$3)*PLANEJAMENTO!$BJ$5,0)</f>
        <v>0</v>
      </c>
      <c r="AC18" s="88">
        <f>ROUNDUP((PLANEJAMENTO!$AZ$8/PLANEJAMENTO!$BG$3)*PLANEJAMENTO!$BJ$5,0)</f>
        <v>0</v>
      </c>
      <c r="AD18" s="43"/>
      <c r="AE18" s="88">
        <f>ROUNDUP((PLANEJAMENTO!$AZ$8/PLANEJAMENTO!$BG$3)*PLANEJAMENTO!$BJ$5,0)</f>
        <v>0</v>
      </c>
      <c r="AF18" s="88">
        <f>ROUNDUP((PLANEJAMENTO!$AZ$8/PLANEJAMENTO!$BG$3)*PLANEJAMENTO!$BJ$5,0)</f>
        <v>0</v>
      </c>
      <c r="AG18" s="88">
        <f>ROUNDUP((PLANEJAMENTO!$AZ$8/PLANEJAMENTO!$BG$3)*PLANEJAMENTO!$BJ$5,0)</f>
        <v>0</v>
      </c>
      <c r="AH18" s="46"/>
      <c r="AI18" s="344">
        <f>SUM(D18:AG18)</f>
        <v>0</v>
      </c>
      <c r="AK18" s="282"/>
      <c r="AL18" s="73" t="s">
        <v>89</v>
      </c>
      <c r="AM18" s="45"/>
      <c r="AN18" s="88">
        <f>ROUNDUP((PLANEJAMENTO!$BB$8/PLANEJAMENTO!$BG$4)*PLANEJAMENTO!$BJ$5,0)</f>
        <v>0</v>
      </c>
      <c r="AO18" s="88">
        <f>ROUNDUP((PLANEJAMENTO!$BB$8/PLANEJAMENTO!$BG$4)*PLANEJAMENTO!$BJ$5,0)</f>
        <v>0</v>
      </c>
      <c r="AP18" s="43"/>
      <c r="AQ18" s="88">
        <f>ROUNDUP((PLANEJAMENTO!$BB$8/PLANEJAMENTO!$BG$4)*PLANEJAMENTO!$BJ$5,0)</f>
        <v>0</v>
      </c>
      <c r="AR18" s="88">
        <f>ROUNDUP((PLANEJAMENTO!$BB$8/PLANEJAMENTO!$BG$4)*PLANEJAMENTO!$BJ$5,0)</f>
        <v>0</v>
      </c>
      <c r="AS18" s="88">
        <f>ROUNDUP((PLANEJAMENTO!$BB$8/PLANEJAMENTO!$BG$4)*PLANEJAMENTO!$BJ$5,0)</f>
        <v>0</v>
      </c>
      <c r="AT18" s="88">
        <f>ROUNDUP((PLANEJAMENTO!$BB$8/PLANEJAMENTO!$BG$4)*PLANEJAMENTO!$BJ$5,0)</f>
        <v>0</v>
      </c>
      <c r="AU18" s="88">
        <f>ROUNDUP((PLANEJAMENTO!$BB$8/PLANEJAMENTO!$BG$4)*PLANEJAMENTO!$BJ$5,0)</f>
        <v>0</v>
      </c>
      <c r="AV18" s="88">
        <f>ROUNDUP((PLANEJAMENTO!$BB$8/PLANEJAMENTO!$BG$4)*PLANEJAMENTO!$BJ$5,0)</f>
        <v>0</v>
      </c>
      <c r="AW18" s="43"/>
      <c r="AX18" s="88">
        <f>ROUNDUP((PLANEJAMENTO!$BB$8/PLANEJAMENTO!$BG$4)*PLANEJAMENTO!$BJ$5,0)</f>
        <v>0</v>
      </c>
      <c r="AY18" s="88">
        <f>ROUNDUP((PLANEJAMENTO!$BB$8/PLANEJAMENTO!$BG$4)*PLANEJAMENTO!$BJ$5,0)</f>
        <v>0</v>
      </c>
      <c r="AZ18" s="88">
        <f>ROUNDUP((PLANEJAMENTO!$BB$8/PLANEJAMENTO!$BG$4)*PLANEJAMENTO!$BJ$5,0)</f>
        <v>0</v>
      </c>
      <c r="BA18" s="88">
        <f>ROUNDUP((PLANEJAMENTO!$BB$8/PLANEJAMENTO!$BG$4)*PLANEJAMENTO!$BJ$5,0)</f>
        <v>0</v>
      </c>
      <c r="BB18" s="88">
        <f>ROUNDUP((PLANEJAMENTO!$BB$8/PLANEJAMENTO!$BG$4)*PLANEJAMENTO!$BJ$5,0)</f>
        <v>0</v>
      </c>
      <c r="BC18" s="88">
        <f>ROUNDUP((PLANEJAMENTO!$BB$8/PLANEJAMENTO!$BG$4)*PLANEJAMENTO!$BJ$5,0)</f>
        <v>0</v>
      </c>
      <c r="BD18" s="43"/>
      <c r="BE18" s="88">
        <f>ROUNDUP((PLANEJAMENTO!$BB$8/PLANEJAMENTO!$BG$4)*PLANEJAMENTO!$BJ$5,0)</f>
        <v>0</v>
      </c>
      <c r="BF18" s="88">
        <f>ROUNDUP((PLANEJAMENTO!$BB$8/PLANEJAMENTO!$BG$4)*PLANEJAMENTO!$BJ$5,0)</f>
        <v>0</v>
      </c>
      <c r="BG18" s="88">
        <f>ROUNDUP((PLANEJAMENTO!$BB$8/PLANEJAMENTO!$BG$4)*PLANEJAMENTO!$BJ$5,0)</f>
        <v>0</v>
      </c>
      <c r="BH18" s="88">
        <f>ROUNDUP((PLANEJAMENTO!$BB$8/PLANEJAMENTO!$BG$4)*PLANEJAMENTO!$BJ$5,0)</f>
        <v>0</v>
      </c>
      <c r="BI18" s="88">
        <f>ROUNDUP((PLANEJAMENTO!$BB$8/PLANEJAMENTO!$BG$4)*PLANEJAMENTO!$BJ$5,0)</f>
        <v>0</v>
      </c>
      <c r="BJ18" s="88">
        <f>ROUNDUP((PLANEJAMENTO!$BB$8/PLANEJAMENTO!$BG$4)*PLANEJAMENTO!$BJ$5,0)</f>
        <v>0</v>
      </c>
      <c r="BK18" s="43"/>
      <c r="BL18" s="88">
        <f>ROUNDUP((PLANEJAMENTO!$BB$8/PLANEJAMENTO!$BG$4)*PLANEJAMENTO!$BJ$5,0)</f>
        <v>0</v>
      </c>
      <c r="BM18" s="88">
        <f>ROUNDUP((PLANEJAMENTO!$BB$8/PLANEJAMENTO!$BG$4)*PLANEJAMENTO!$BJ$5,0)</f>
        <v>0</v>
      </c>
      <c r="BN18" s="88">
        <f>ROUNDUP((PLANEJAMENTO!$BB$8/PLANEJAMENTO!$BG$4)*PLANEJAMENTO!$BJ$5,0)</f>
        <v>0</v>
      </c>
      <c r="BO18" s="88">
        <f>ROUNDUP((PLANEJAMENTO!$BB$8/PLANEJAMENTO!$BG$4)*PLANEJAMENTO!$BJ$5,0)</f>
        <v>0</v>
      </c>
      <c r="BP18" s="88">
        <f>ROUNDUP((PLANEJAMENTO!$BB$8/PLANEJAMENTO!$BG$4)*PLANEJAMENTO!$BJ$5,0)</f>
        <v>0</v>
      </c>
      <c r="BQ18" s="88">
        <f>ROUNDUP((PLANEJAMENTO!$BB$8/PLANEJAMENTO!$BG$4)*PLANEJAMENTO!$BJ$5,0)</f>
        <v>0</v>
      </c>
      <c r="BR18" s="344">
        <f>SUM(AM18:BP18)</f>
        <v>0</v>
      </c>
      <c r="BS18" s="353"/>
      <c r="BT18" s="282"/>
      <c r="BU18" s="73" t="s">
        <v>89</v>
      </c>
      <c r="BV18" s="43"/>
      <c r="BW18" s="88">
        <f>ROUNDUP((PLANEJAMENTO!$BD$8/PLANEJAMENTO!$BG$3)*PLANEJAMENTO!$BJ$5,0)</f>
        <v>0</v>
      </c>
      <c r="BX18" s="88">
        <f>ROUNDUP((PLANEJAMENTO!$BD$8/PLANEJAMENTO!$BG$3)*PLANEJAMENTO!$BJ$5,0)</f>
        <v>0</v>
      </c>
      <c r="BY18" s="88">
        <f>ROUNDUP((PLANEJAMENTO!$BD$8/PLANEJAMENTO!$BG$3)*PLANEJAMENTO!$BJ$5,0)</f>
        <v>0</v>
      </c>
      <c r="BZ18" s="88">
        <f>ROUNDUP((PLANEJAMENTO!$BD$8/PLANEJAMENTO!$BG$3)*PLANEJAMENTO!$BJ$5,0)</f>
        <v>0</v>
      </c>
      <c r="CA18" s="88">
        <f>ROUNDUP((PLANEJAMENTO!$BD$8/PLANEJAMENTO!$BG$3)*PLANEJAMENTO!$BJ$5,0)</f>
        <v>0</v>
      </c>
      <c r="CB18" s="88">
        <f>ROUNDUP((PLANEJAMENTO!$BD$8/PLANEJAMENTO!$BG$3)*PLANEJAMENTO!$BJ$5,0)</f>
        <v>0</v>
      </c>
      <c r="CC18" s="43"/>
      <c r="CD18" s="88">
        <f>ROUNDUP((PLANEJAMENTO!$BD$8/PLANEJAMENTO!$BG$3)*PLANEJAMENTO!$BJ$5,0)</f>
        <v>0</v>
      </c>
      <c r="CE18" s="88">
        <f>ROUNDUP((PLANEJAMENTO!$BD$8/PLANEJAMENTO!$BG$3)*PLANEJAMENTO!$BJ$5,0)</f>
        <v>0</v>
      </c>
      <c r="CF18" s="88">
        <f>ROUNDUP((PLANEJAMENTO!$BD$8/PLANEJAMENTO!$BG$3)*PLANEJAMENTO!$BJ$5,0)</f>
        <v>0</v>
      </c>
      <c r="CG18" s="88">
        <f>ROUNDUP((PLANEJAMENTO!$BD$8/PLANEJAMENTO!$BG$3)*PLANEJAMENTO!$BJ$5,0)</f>
        <v>0</v>
      </c>
      <c r="CH18" s="88">
        <f>ROUNDUP((PLANEJAMENTO!$BD$8/PLANEJAMENTO!$BG$3)*PLANEJAMENTO!$BJ$5,0)</f>
        <v>0</v>
      </c>
      <c r="CI18" s="88">
        <f>ROUNDUP((PLANEJAMENTO!$BD$8/PLANEJAMENTO!$BG$3)*PLANEJAMENTO!$BJ$5,0)</f>
        <v>0</v>
      </c>
      <c r="CJ18" s="43"/>
      <c r="CK18" s="88">
        <f>ROUNDUP((PLANEJAMENTO!$BD$8/PLANEJAMENTO!$BG$3)*PLANEJAMENTO!$BJ$5,0)</f>
        <v>0</v>
      </c>
      <c r="CL18" s="88">
        <f>ROUNDUP((PLANEJAMENTO!$BD$8/PLANEJAMENTO!$BG$3)*PLANEJAMENTO!$BJ$5,0)</f>
        <v>0</v>
      </c>
      <c r="CM18" s="88">
        <f>ROUNDUP((PLANEJAMENTO!$BD$8/PLANEJAMENTO!$BG$3)*PLANEJAMENTO!$BJ$5,0)</f>
        <v>0</v>
      </c>
      <c r="CN18" s="88">
        <f>ROUNDUP((PLANEJAMENTO!$BD$8/PLANEJAMENTO!$BG$3)*PLANEJAMENTO!$BJ$5,0)</f>
        <v>0</v>
      </c>
      <c r="CO18" s="88">
        <f>ROUNDUP((PLANEJAMENTO!$BD$8/PLANEJAMENTO!$BG$3)*PLANEJAMENTO!$BJ$5,0)</f>
        <v>0</v>
      </c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6"/>
      <c r="DA18" s="344">
        <f>SUM(BV18:CY18)</f>
        <v>0</v>
      </c>
      <c r="DB18" s="354"/>
      <c r="DC18" s="354"/>
      <c r="DD18" s="354"/>
      <c r="DE18" s="354"/>
      <c r="DF18" s="354"/>
      <c r="DG18" s="354"/>
      <c r="DH18" s="354"/>
      <c r="DI18" s="354"/>
      <c r="DJ18" s="354"/>
      <c r="DK18" s="354"/>
      <c r="DL18" s="354"/>
      <c r="DM18" s="354"/>
      <c r="DN18" s="354"/>
      <c r="DO18" s="354"/>
      <c r="DP18" s="354"/>
      <c r="DQ18" s="354"/>
      <c r="DR18" s="354"/>
      <c r="DS18" s="354"/>
      <c r="DT18" s="354"/>
      <c r="DU18" s="354"/>
      <c r="DV18" s="354"/>
      <c r="DW18" s="354"/>
      <c r="DX18" s="354"/>
      <c r="DY18" s="354"/>
      <c r="DZ18" s="354"/>
      <c r="EA18" s="354"/>
      <c r="EB18" s="354"/>
      <c r="EC18" s="354"/>
      <c r="ED18" s="354"/>
      <c r="EE18" s="354"/>
      <c r="EF18" s="354"/>
    </row>
    <row r="19" spans="1:136" ht="15" customHeight="1">
      <c r="A19" s="285"/>
      <c r="B19" s="282"/>
      <c r="C19" s="73" t="s">
        <v>388</v>
      </c>
      <c r="D19" s="88">
        <f>SUM(D17:D18)</f>
        <v>4</v>
      </c>
      <c r="E19" s="88">
        <f t="shared" ref="E19:H19" si="77">SUM(E17:E18)</f>
        <v>4</v>
      </c>
      <c r="F19" s="88">
        <f t="shared" si="77"/>
        <v>4</v>
      </c>
      <c r="G19" s="88">
        <f t="shared" si="77"/>
        <v>4</v>
      </c>
      <c r="H19" s="88">
        <f t="shared" si="77"/>
        <v>4</v>
      </c>
      <c r="I19" s="43"/>
      <c r="J19" s="88">
        <f>SUM(J17:J18)</f>
        <v>4</v>
      </c>
      <c r="K19" s="88">
        <f t="shared" ref="K19:N19" si="78">SUM(K17:K18)</f>
        <v>4</v>
      </c>
      <c r="L19" s="88">
        <f t="shared" si="78"/>
        <v>4</v>
      </c>
      <c r="M19" s="88">
        <f t="shared" si="78"/>
        <v>4</v>
      </c>
      <c r="N19" s="88">
        <f t="shared" si="78"/>
        <v>4</v>
      </c>
      <c r="O19" s="88">
        <f>SUM(O17:O18)</f>
        <v>4</v>
      </c>
      <c r="P19" s="43"/>
      <c r="Q19" s="88">
        <f>SUM(Q17:Q18)</f>
        <v>4</v>
      </c>
      <c r="R19" s="88">
        <f t="shared" ref="R19:T19" si="79">SUM(R17:R18)</f>
        <v>4</v>
      </c>
      <c r="S19" s="88">
        <f t="shared" si="79"/>
        <v>4</v>
      </c>
      <c r="T19" s="88">
        <f t="shared" si="79"/>
        <v>4</v>
      </c>
      <c r="U19" s="45"/>
      <c r="V19" s="45"/>
      <c r="W19" s="43"/>
      <c r="X19" s="88">
        <f>SUM(X17:X18)</f>
        <v>4</v>
      </c>
      <c r="Y19" s="88">
        <f t="shared" ref="Y19:AB19" si="80">SUM(Y17:Y18)</f>
        <v>4</v>
      </c>
      <c r="Z19" s="88">
        <f t="shared" si="80"/>
        <v>4</v>
      </c>
      <c r="AA19" s="88">
        <f t="shared" si="80"/>
        <v>4</v>
      </c>
      <c r="AB19" s="88">
        <f t="shared" si="80"/>
        <v>4</v>
      </c>
      <c r="AC19" s="88">
        <f>SUM(AC17:AC18)</f>
        <v>4</v>
      </c>
      <c r="AD19" s="43"/>
      <c r="AE19" s="88">
        <f t="shared" ref="AE19:AF19" si="81">SUM(AE17:AE18)</f>
        <v>4</v>
      </c>
      <c r="AF19" s="88">
        <f t="shared" si="81"/>
        <v>4</v>
      </c>
      <c r="AG19" s="88">
        <f>SUM(AG17:AG18)</f>
        <v>4</v>
      </c>
      <c r="AH19" s="46"/>
      <c r="AI19" s="89"/>
      <c r="AK19" s="282"/>
      <c r="AL19" s="73" t="s">
        <v>388</v>
      </c>
      <c r="AM19" s="45"/>
      <c r="AN19" s="88">
        <f t="shared" ref="AN19:AO19" si="82">SUM(AN17:AN18)</f>
        <v>3</v>
      </c>
      <c r="AO19" s="88">
        <f t="shared" si="82"/>
        <v>3</v>
      </c>
      <c r="AP19" s="43"/>
      <c r="AQ19" s="88">
        <f>SUM(AQ17:AQ18)</f>
        <v>3</v>
      </c>
      <c r="AR19" s="88">
        <f t="shared" ref="AR19:AU19" si="83">SUM(AR17:AR18)</f>
        <v>3</v>
      </c>
      <c r="AS19" s="88">
        <f t="shared" si="83"/>
        <v>3</v>
      </c>
      <c r="AT19" s="88">
        <f t="shared" si="83"/>
        <v>3</v>
      </c>
      <c r="AU19" s="88">
        <f t="shared" si="83"/>
        <v>3</v>
      </c>
      <c r="AV19" s="88">
        <f>SUM(AV17:AV18)</f>
        <v>3</v>
      </c>
      <c r="AW19" s="43"/>
      <c r="AX19" s="88">
        <f>SUM(AX17:AX18)</f>
        <v>3</v>
      </c>
      <c r="AY19" s="88">
        <f t="shared" ref="AY19:BB19" si="84">SUM(AY17:AY18)</f>
        <v>3</v>
      </c>
      <c r="AZ19" s="88">
        <f t="shared" si="84"/>
        <v>3</v>
      </c>
      <c r="BA19" s="88">
        <f t="shared" si="84"/>
        <v>3</v>
      </c>
      <c r="BB19" s="88">
        <f t="shared" si="84"/>
        <v>3</v>
      </c>
      <c r="BC19" s="88">
        <f>SUM(BC17:BC18)</f>
        <v>3</v>
      </c>
      <c r="BD19" s="43"/>
      <c r="BE19" s="88">
        <f>SUM(BE17:BE18)</f>
        <v>3</v>
      </c>
      <c r="BF19" s="88">
        <f t="shared" ref="BF19:BI19" si="85">SUM(BF17:BF18)</f>
        <v>3</v>
      </c>
      <c r="BG19" s="88">
        <f t="shared" si="85"/>
        <v>3</v>
      </c>
      <c r="BH19" s="88">
        <f t="shared" si="85"/>
        <v>3</v>
      </c>
      <c r="BI19" s="88">
        <f t="shared" si="85"/>
        <v>3</v>
      </c>
      <c r="BJ19" s="88">
        <f>SUM(BJ17:BJ18)</f>
        <v>3</v>
      </c>
      <c r="BK19" s="43"/>
      <c r="BL19" s="88">
        <f>SUM(BL17:BL18)</f>
        <v>3</v>
      </c>
      <c r="BM19" s="88">
        <f t="shared" ref="BM19:BQ19" si="86">SUM(BM17:BM18)</f>
        <v>3</v>
      </c>
      <c r="BN19" s="88">
        <f t="shared" si="86"/>
        <v>3</v>
      </c>
      <c r="BO19" s="88">
        <f t="shared" si="86"/>
        <v>3</v>
      </c>
      <c r="BP19" s="88">
        <f t="shared" si="86"/>
        <v>3</v>
      </c>
      <c r="BQ19" s="88">
        <f t="shared" si="86"/>
        <v>3</v>
      </c>
      <c r="BR19" s="89"/>
      <c r="BS19" s="353"/>
      <c r="BT19" s="282"/>
      <c r="BU19" s="73" t="s">
        <v>388</v>
      </c>
      <c r="BV19" s="43"/>
      <c r="BW19" s="88">
        <f t="shared" ref="BW19:BZ19" si="87">SUM(BW17:BW18)</f>
        <v>16</v>
      </c>
      <c r="BX19" s="88">
        <f t="shared" si="87"/>
        <v>16</v>
      </c>
      <c r="BY19" s="88">
        <f t="shared" si="87"/>
        <v>16</v>
      </c>
      <c r="BZ19" s="88">
        <f t="shared" si="87"/>
        <v>16</v>
      </c>
      <c r="CA19" s="88">
        <f>SUM(CA17:CA18)</f>
        <v>16</v>
      </c>
      <c r="CB19" s="88">
        <f>SUM(CB17:CB18)</f>
        <v>16</v>
      </c>
      <c r="CC19" s="43"/>
      <c r="CD19" s="88">
        <f t="shared" ref="CD19:CF19" si="88">SUM(CD17:CD18)</f>
        <v>16</v>
      </c>
      <c r="CE19" s="88">
        <f t="shared" si="88"/>
        <v>16</v>
      </c>
      <c r="CF19" s="88">
        <f t="shared" si="88"/>
        <v>16</v>
      </c>
      <c r="CG19" s="88">
        <f>SUM(CG17:CG18)</f>
        <v>16</v>
      </c>
      <c r="CH19" s="88">
        <f>SUM(CH17:CH18)</f>
        <v>16</v>
      </c>
      <c r="CI19" s="88">
        <f>SUM(CI17:CI18)</f>
        <v>16</v>
      </c>
      <c r="CJ19" s="43"/>
      <c r="CK19" s="88">
        <f t="shared" ref="CK19:CM19" si="89">SUM(CK17:CK18)</f>
        <v>16</v>
      </c>
      <c r="CL19" s="88">
        <f t="shared" si="89"/>
        <v>16</v>
      </c>
      <c r="CM19" s="88">
        <f t="shared" si="89"/>
        <v>16</v>
      </c>
      <c r="CN19" s="88">
        <f>SUM(CN17:CN18)</f>
        <v>16</v>
      </c>
      <c r="CO19" s="88">
        <f>SUM(CO17:CO18)</f>
        <v>16</v>
      </c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6"/>
      <c r="DA19" s="89"/>
      <c r="DB19" s="354"/>
      <c r="DC19" s="354"/>
      <c r="DD19" s="354"/>
      <c r="DE19" s="354"/>
      <c r="DF19" s="354"/>
      <c r="DG19" s="354"/>
      <c r="DH19" s="354"/>
      <c r="DI19" s="354"/>
      <c r="DJ19" s="354"/>
      <c r="DK19" s="354"/>
      <c r="DL19" s="354"/>
      <c r="DM19" s="354"/>
      <c r="DN19" s="354"/>
      <c r="DO19" s="354"/>
      <c r="DP19" s="354"/>
      <c r="DQ19" s="354"/>
      <c r="DR19" s="354"/>
      <c r="DS19" s="354"/>
      <c r="DT19" s="354"/>
      <c r="DU19" s="354"/>
      <c r="DV19" s="354"/>
      <c r="DW19" s="354"/>
      <c r="DX19" s="354"/>
      <c r="DY19" s="354"/>
      <c r="DZ19" s="354"/>
      <c r="EA19" s="354"/>
      <c r="EB19" s="354"/>
      <c r="EC19" s="354"/>
      <c r="ED19" s="354"/>
      <c r="EE19" s="354"/>
      <c r="EF19" s="354"/>
    </row>
    <row r="20" spans="1:136" ht="15" customHeight="1">
      <c r="A20" s="285"/>
      <c r="B20" s="282"/>
      <c r="C20" s="35" t="s">
        <v>45</v>
      </c>
      <c r="D20" s="33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85"/>
      <c r="V20" s="385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28"/>
      <c r="AI20" s="30">
        <f>SUM(D20:AG20)</f>
        <v>0</v>
      </c>
      <c r="AK20" s="282"/>
      <c r="AL20" s="35" t="s">
        <v>45</v>
      </c>
      <c r="AM20" s="385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30">
        <f>SUM(AM20:BP20)</f>
        <v>0</v>
      </c>
      <c r="BS20" s="353"/>
      <c r="BT20" s="282"/>
      <c r="BU20" s="35" t="s">
        <v>45</v>
      </c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385"/>
      <c r="CQ20" s="385"/>
      <c r="CR20" s="385"/>
      <c r="CS20" s="385"/>
      <c r="CT20" s="385"/>
      <c r="CU20" s="385"/>
      <c r="CV20" s="385"/>
      <c r="CW20" s="385"/>
      <c r="CX20" s="385"/>
      <c r="CY20" s="385"/>
      <c r="CZ20" s="28"/>
      <c r="DA20" s="30">
        <f>SUM(BV20:CY20)</f>
        <v>0</v>
      </c>
      <c r="DB20" s="354"/>
      <c r="DC20" s="354"/>
      <c r="DD20" s="354"/>
      <c r="DE20" s="354"/>
      <c r="DF20" s="354"/>
      <c r="DG20" s="354"/>
      <c r="DH20" s="354"/>
      <c r="DI20" s="354"/>
      <c r="DJ20" s="354"/>
      <c r="DK20" s="354"/>
      <c r="DL20" s="354"/>
      <c r="DM20" s="354"/>
      <c r="DN20" s="354"/>
      <c r="DO20" s="354"/>
      <c r="DP20" s="354"/>
      <c r="DQ20" s="354"/>
      <c r="DR20" s="354"/>
      <c r="DS20" s="354"/>
      <c r="DT20" s="354"/>
      <c r="DU20" s="354"/>
      <c r="DV20" s="354"/>
      <c r="DW20" s="354"/>
      <c r="DX20" s="354"/>
      <c r="DY20" s="354"/>
      <c r="DZ20" s="354"/>
      <c r="EA20" s="354"/>
      <c r="EB20" s="354"/>
      <c r="EC20" s="354"/>
      <c r="ED20" s="354"/>
      <c r="EE20" s="354"/>
      <c r="EF20" s="354"/>
    </row>
    <row r="21" spans="1:136" ht="15.75" customHeight="1" thickBot="1">
      <c r="A21" s="285"/>
      <c r="B21" s="282"/>
      <c r="C21" s="73" t="s">
        <v>389</v>
      </c>
      <c r="D21" s="342">
        <f>IF(D20&gt;D17,D17,D20)-D17</f>
        <v>-4</v>
      </c>
      <c r="E21" s="342">
        <f>D21+(IF(E20&gt;E17,E17,E20)-E17)</f>
        <v>-8</v>
      </c>
      <c r="F21" s="342">
        <f t="shared" ref="F21:H21" si="90">E21+(IF(F20&gt;F17,F17,F20)-F17)</f>
        <v>-12</v>
      </c>
      <c r="G21" s="342">
        <f t="shared" si="90"/>
        <v>-16</v>
      </c>
      <c r="H21" s="342">
        <f t="shared" si="90"/>
        <v>-20</v>
      </c>
      <c r="I21" s="27"/>
      <c r="J21" s="342">
        <f>H21+(IF(J20&gt;J17,J17,J20)-J17)</f>
        <v>-24</v>
      </c>
      <c r="K21" s="342">
        <f t="shared" ref="K21:O21" si="91">J21+(IF(K20&gt;K17,K17,K20)-K17)</f>
        <v>-28</v>
      </c>
      <c r="L21" s="342">
        <f t="shared" si="91"/>
        <v>-32</v>
      </c>
      <c r="M21" s="342">
        <f t="shared" si="91"/>
        <v>-36</v>
      </c>
      <c r="N21" s="342">
        <f t="shared" si="91"/>
        <v>-40</v>
      </c>
      <c r="O21" s="342">
        <f t="shared" si="91"/>
        <v>-44</v>
      </c>
      <c r="P21" s="27"/>
      <c r="Q21" s="342">
        <f>O21+(IF(Q20&gt;Q17,Q17,Q20)-Q17)</f>
        <v>-48</v>
      </c>
      <c r="R21" s="342">
        <f t="shared" ref="R21:T21" si="92">Q21+(IF(R20&gt;R17,R17,R20)-R17)</f>
        <v>-52</v>
      </c>
      <c r="S21" s="342">
        <f t="shared" si="92"/>
        <v>-56</v>
      </c>
      <c r="T21" s="342">
        <f t="shared" si="92"/>
        <v>-60</v>
      </c>
      <c r="U21" s="386"/>
      <c r="V21" s="386"/>
      <c r="W21" s="27"/>
      <c r="X21" s="342">
        <f>T21+(IF(X20&gt;X17,X17,X20)-X17)</f>
        <v>-64</v>
      </c>
      <c r="Y21" s="342">
        <f t="shared" ref="Y21:AC21" si="93">X21+(IF(Y20&gt;Y17,Y17,Y20)-Y17)</f>
        <v>-68</v>
      </c>
      <c r="Z21" s="342">
        <f t="shared" si="93"/>
        <v>-72</v>
      </c>
      <c r="AA21" s="342">
        <f t="shared" si="93"/>
        <v>-76</v>
      </c>
      <c r="AB21" s="342">
        <f t="shared" si="93"/>
        <v>-80</v>
      </c>
      <c r="AC21" s="342">
        <f t="shared" si="93"/>
        <v>-84</v>
      </c>
      <c r="AD21" s="27"/>
      <c r="AE21" s="342">
        <f>AC21+(IF(AE20&gt;AE17,AE17,AE20)-AE17)</f>
        <v>-88</v>
      </c>
      <c r="AF21" s="342">
        <f t="shared" ref="AF21:AG21" si="94">AE21+(IF(AF20&gt;AF17,AF17,AF20)-AF17)</f>
        <v>-92</v>
      </c>
      <c r="AG21" s="342">
        <f t="shared" si="94"/>
        <v>-96</v>
      </c>
      <c r="AH21" s="29"/>
      <c r="AI21" s="31">
        <f>ROUNDUP(AG21,0)</f>
        <v>-96</v>
      </c>
      <c r="AK21" s="282"/>
      <c r="AL21" s="73" t="s">
        <v>389</v>
      </c>
      <c r="AM21" s="386"/>
      <c r="AN21" s="342">
        <f t="shared" ref="AN21:AO21" si="95">AM21+(IF(AN20&gt;AN17,AN17,AN20)-AN17)</f>
        <v>-3</v>
      </c>
      <c r="AO21" s="342">
        <f t="shared" si="95"/>
        <v>-6</v>
      </c>
      <c r="AP21" s="27"/>
      <c r="AQ21" s="342">
        <f>AO21+(IF(AQ20&gt;AQ17,AQ17,AQ20)-AQ17)</f>
        <v>-9</v>
      </c>
      <c r="AR21" s="342">
        <f t="shared" ref="AR21:AV21" si="96">AQ21+(IF(AR20&gt;AR17,AR17,AR20)-AR17)</f>
        <v>-12</v>
      </c>
      <c r="AS21" s="342">
        <f t="shared" si="96"/>
        <v>-15</v>
      </c>
      <c r="AT21" s="342">
        <f t="shared" si="96"/>
        <v>-18</v>
      </c>
      <c r="AU21" s="342">
        <f t="shared" si="96"/>
        <v>-21</v>
      </c>
      <c r="AV21" s="342">
        <f t="shared" si="96"/>
        <v>-24</v>
      </c>
      <c r="AW21" s="27"/>
      <c r="AX21" s="342">
        <f>AV21+(IF(AX20&gt;AX17,AX17,AX20)-AX17)</f>
        <v>-27</v>
      </c>
      <c r="AY21" s="342">
        <f t="shared" ref="AY21:BC21" si="97">AX21+(IF(AY20&gt;AY17,AY17,AY20)-AY17)</f>
        <v>-30</v>
      </c>
      <c r="AZ21" s="342">
        <f t="shared" si="97"/>
        <v>-33</v>
      </c>
      <c r="BA21" s="342">
        <f t="shared" si="97"/>
        <v>-36</v>
      </c>
      <c r="BB21" s="342">
        <f t="shared" si="97"/>
        <v>-39</v>
      </c>
      <c r="BC21" s="342">
        <f t="shared" si="97"/>
        <v>-42</v>
      </c>
      <c r="BD21" s="27"/>
      <c r="BE21" s="342">
        <f>BC21+(IF(BE20&gt;BE17,BE17,BE20)-BE17)</f>
        <v>-45</v>
      </c>
      <c r="BF21" s="342">
        <f t="shared" ref="BF21:BJ21" si="98">BE21+(IF(BF20&gt;BF17,BF17,BF20)-BF17)</f>
        <v>-48</v>
      </c>
      <c r="BG21" s="342">
        <f t="shared" si="98"/>
        <v>-51</v>
      </c>
      <c r="BH21" s="342">
        <f t="shared" si="98"/>
        <v>-54</v>
      </c>
      <c r="BI21" s="342">
        <f t="shared" si="98"/>
        <v>-57</v>
      </c>
      <c r="BJ21" s="342">
        <f t="shared" si="98"/>
        <v>-60</v>
      </c>
      <c r="BK21" s="27"/>
      <c r="BL21" s="342">
        <f>BJ21+(IF(BL20&gt;BL17,BL17,BL20)-BL17)</f>
        <v>-63</v>
      </c>
      <c r="BM21" s="342">
        <f t="shared" ref="BM21:BQ21" si="99">BL21+(IF(BM20&gt;BM17,BM17,BM20)-BM17)</f>
        <v>-66</v>
      </c>
      <c r="BN21" s="342">
        <f t="shared" si="99"/>
        <v>-69</v>
      </c>
      <c r="BO21" s="342">
        <f t="shared" si="99"/>
        <v>-72</v>
      </c>
      <c r="BP21" s="342">
        <f t="shared" si="99"/>
        <v>-75</v>
      </c>
      <c r="BQ21" s="342">
        <f t="shared" si="99"/>
        <v>-78</v>
      </c>
      <c r="BR21" s="31">
        <f>ROUNDUP(BP21,0)</f>
        <v>-75</v>
      </c>
      <c r="BS21" s="353"/>
      <c r="BT21" s="282"/>
      <c r="BU21" s="73" t="s">
        <v>389</v>
      </c>
      <c r="BV21" s="27"/>
      <c r="BW21" s="342">
        <f>BV21+(IF(BW20&gt;BW17,BW17,BW20)-BW17)</f>
        <v>-16</v>
      </c>
      <c r="BX21" s="342">
        <f t="shared" ref="BX21:CB21" si="100">BW21+(IF(BX20&gt;BX17,BX17,BX20)-BX17)</f>
        <v>-32</v>
      </c>
      <c r="BY21" s="342">
        <f t="shared" si="100"/>
        <v>-48</v>
      </c>
      <c r="BZ21" s="342">
        <f t="shared" si="100"/>
        <v>-64</v>
      </c>
      <c r="CA21" s="342">
        <f t="shared" si="100"/>
        <v>-80</v>
      </c>
      <c r="CB21" s="342">
        <f t="shared" si="100"/>
        <v>-96</v>
      </c>
      <c r="CC21" s="27"/>
      <c r="CD21" s="342">
        <f>CB21+(IF(CD20&gt;CD17,CD17,CD20)-CD17)</f>
        <v>-112</v>
      </c>
      <c r="CE21" s="342">
        <f t="shared" ref="CE21:CI21" si="101">CD21+(IF(CE20&gt;CE17,CE17,CE20)-CE17)</f>
        <v>-128</v>
      </c>
      <c r="CF21" s="342">
        <f t="shared" si="101"/>
        <v>-144</v>
      </c>
      <c r="CG21" s="342">
        <f t="shared" si="101"/>
        <v>-160</v>
      </c>
      <c r="CH21" s="342">
        <f t="shared" si="101"/>
        <v>-176</v>
      </c>
      <c r="CI21" s="342">
        <f t="shared" si="101"/>
        <v>-192</v>
      </c>
      <c r="CJ21" s="27"/>
      <c r="CK21" s="342">
        <f>CI21+(IF(CK20&gt;CK17,CK17,CK20)-CK17)</f>
        <v>-208</v>
      </c>
      <c r="CL21" s="342">
        <f t="shared" ref="CL21:CO21" si="102">CK21+(IF(CL20&gt;CL17,CL17,CL20)-CL17)</f>
        <v>-224</v>
      </c>
      <c r="CM21" s="342">
        <f t="shared" si="102"/>
        <v>-240</v>
      </c>
      <c r="CN21" s="342">
        <f t="shared" si="102"/>
        <v>-256</v>
      </c>
      <c r="CO21" s="342">
        <f t="shared" si="102"/>
        <v>-272</v>
      </c>
      <c r="CP21" s="386"/>
      <c r="CQ21" s="386"/>
      <c r="CR21" s="386"/>
      <c r="CS21" s="386"/>
      <c r="CT21" s="386"/>
      <c r="CU21" s="386"/>
      <c r="CV21" s="386"/>
      <c r="CW21" s="386"/>
      <c r="CX21" s="386"/>
      <c r="CY21" s="386"/>
      <c r="CZ21" s="29"/>
      <c r="DA21" s="390">
        <f>ROUNDUP(CO21,0)</f>
        <v>-272</v>
      </c>
      <c r="DB21" s="354"/>
      <c r="DC21" s="354"/>
      <c r="DD21" s="354"/>
      <c r="DE21" s="354"/>
      <c r="DF21" s="354"/>
      <c r="DG21" s="354"/>
      <c r="DH21" s="354"/>
      <c r="DI21" s="354"/>
      <c r="DJ21" s="354"/>
      <c r="DK21" s="354"/>
      <c r="DL21" s="354"/>
      <c r="DM21" s="354"/>
      <c r="DN21" s="354"/>
      <c r="DO21" s="354"/>
      <c r="DP21" s="354"/>
      <c r="DQ21" s="354"/>
      <c r="DR21" s="354"/>
      <c r="DS21" s="354"/>
      <c r="DT21" s="354"/>
      <c r="DU21" s="354"/>
      <c r="DV21" s="354"/>
      <c r="DW21" s="354"/>
      <c r="DX21" s="354"/>
      <c r="DY21" s="354"/>
      <c r="DZ21" s="354"/>
      <c r="EA21" s="354"/>
      <c r="EB21" s="354"/>
      <c r="EC21" s="354"/>
      <c r="ED21" s="354"/>
      <c r="EE21" s="354"/>
      <c r="EF21" s="354"/>
    </row>
    <row r="22" spans="1:136" ht="15" customHeight="1" thickBot="1">
      <c r="A22" s="285"/>
      <c r="B22" s="283"/>
      <c r="C22" s="142" t="s">
        <v>94</v>
      </c>
      <c r="D22" s="341">
        <f>IF(D20&gt;172,D20-172,0)-D18</f>
        <v>0</v>
      </c>
      <c r="E22" s="341">
        <f>D22 + (IF(E20&gt;172,E20-172,0)-E18)</f>
        <v>0</v>
      </c>
      <c r="F22" s="341">
        <f t="shared" ref="F22:H22" si="103">E22 + (IF(F20&gt;172,F20-172,0)-F18)</f>
        <v>0</v>
      </c>
      <c r="G22" s="341">
        <f t="shared" si="103"/>
        <v>0</v>
      </c>
      <c r="H22" s="341">
        <f t="shared" si="103"/>
        <v>0</v>
      </c>
      <c r="I22" s="140"/>
      <c r="J22" s="341">
        <f>H22+(IF(J20&gt;172,J20-172,0)-J18)</f>
        <v>0</v>
      </c>
      <c r="K22" s="341">
        <f>J22 + (IF(K20&gt;172,K20-172,0)-K18)</f>
        <v>0</v>
      </c>
      <c r="L22" s="341">
        <f t="shared" ref="L22:O22" si="104">K22 + (IF(L20&gt;172,L20-172,0)-L18)</f>
        <v>0</v>
      </c>
      <c r="M22" s="341">
        <f t="shared" si="104"/>
        <v>0</v>
      </c>
      <c r="N22" s="341">
        <f t="shared" si="104"/>
        <v>0</v>
      </c>
      <c r="O22" s="341">
        <f t="shared" si="104"/>
        <v>0</v>
      </c>
      <c r="P22" s="140"/>
      <c r="Q22" s="341">
        <f>O22+(IF(Q20&gt;172,Q20-172,0)-Q18)</f>
        <v>0</v>
      </c>
      <c r="R22" s="341">
        <f>Q22 + (IF(R20&gt;172,R20-172,0)-R18)</f>
        <v>0</v>
      </c>
      <c r="S22" s="341">
        <f t="shared" ref="S22:V22" si="105">R22 + (IF(S20&gt;172,S20-172,0)-S18)</f>
        <v>0</v>
      </c>
      <c r="T22" s="341">
        <f t="shared" si="105"/>
        <v>0</v>
      </c>
      <c r="U22" s="387"/>
      <c r="V22" s="387"/>
      <c r="W22" s="140"/>
      <c r="X22" s="341">
        <f>T22+(IF(X20&gt;172,X20-172,0)-X18)</f>
        <v>0</v>
      </c>
      <c r="Y22" s="341">
        <f>X22 + (IF(Y20&gt;172,Y20-172,0)-Y18)</f>
        <v>0</v>
      </c>
      <c r="Z22" s="341">
        <f t="shared" ref="Z22:AC22" si="106">Y22 + (IF(Z20&gt;172,Z20-172,0)-Z18)</f>
        <v>0</v>
      </c>
      <c r="AA22" s="341">
        <f t="shared" si="106"/>
        <v>0</v>
      </c>
      <c r="AB22" s="341">
        <f t="shared" si="106"/>
        <v>0</v>
      </c>
      <c r="AC22" s="341">
        <f t="shared" si="106"/>
        <v>0</v>
      </c>
      <c r="AD22" s="140"/>
      <c r="AE22" s="341">
        <f>AC22+(IF(AE20&gt;172,AE20-172,0)-AE18)</f>
        <v>0</v>
      </c>
      <c r="AF22" s="341">
        <f>AE22 + (IF(AF20&gt;172,AF20-172,0)-AF18)</f>
        <v>0</v>
      </c>
      <c r="AG22" s="341">
        <f t="shared" ref="AG22" si="107">AF22 + (IF(AG20&gt;172,AG20-172,0)-AG18)</f>
        <v>0</v>
      </c>
      <c r="AH22" s="141"/>
      <c r="AI22" s="343">
        <f>AG22</f>
        <v>0</v>
      </c>
      <c r="AK22" s="283"/>
      <c r="AL22" s="142" t="s">
        <v>94</v>
      </c>
      <c r="AM22" s="387"/>
      <c r="AN22" s="341">
        <f>AM22 + (IF(AN20&gt;172,AN20-172,0)-AN18)</f>
        <v>0</v>
      </c>
      <c r="AO22" s="341">
        <f t="shared" ref="AO22" si="108">AN22 + (IF(AO20&gt;172,AO20-172,0)-AO18)</f>
        <v>0</v>
      </c>
      <c r="AP22" s="140"/>
      <c r="AQ22" s="341">
        <f>AO22+(IF(AQ20&gt;172,AQ20-172,0)-AQ18)</f>
        <v>0</v>
      </c>
      <c r="AR22" s="341">
        <f>AQ22 + (IF(AR20&gt;172,AR20-172,0)-AR18)</f>
        <v>0</v>
      </c>
      <c r="AS22" s="341">
        <f t="shared" ref="AS22:AV22" si="109">AR22 + (IF(AS20&gt;172,AS20-172,0)-AS18)</f>
        <v>0</v>
      </c>
      <c r="AT22" s="341">
        <f t="shared" si="109"/>
        <v>0</v>
      </c>
      <c r="AU22" s="341">
        <f t="shared" si="109"/>
        <v>0</v>
      </c>
      <c r="AV22" s="341">
        <f t="shared" si="109"/>
        <v>0</v>
      </c>
      <c r="AW22" s="140"/>
      <c r="AX22" s="341">
        <f>AV22+(IF(AX20&gt;172,AX20-172,0)-AX18)</f>
        <v>0</v>
      </c>
      <c r="AY22" s="341">
        <f>AX22 + (IF(AY20&gt;172,AY20-172,0)-AY18)</f>
        <v>0</v>
      </c>
      <c r="AZ22" s="341">
        <f t="shared" ref="AZ22:BC22" si="110">AY22 + (IF(AZ20&gt;172,AZ20-172,0)-AZ18)</f>
        <v>0</v>
      </c>
      <c r="BA22" s="341">
        <f t="shared" si="110"/>
        <v>0</v>
      </c>
      <c r="BB22" s="341">
        <f t="shared" si="110"/>
        <v>0</v>
      </c>
      <c r="BC22" s="341">
        <f t="shared" si="110"/>
        <v>0</v>
      </c>
      <c r="BD22" s="140"/>
      <c r="BE22" s="341">
        <f>BC22+(IF(BE20&gt;172,BE20-172,0)-BE18)</f>
        <v>0</v>
      </c>
      <c r="BF22" s="341">
        <f>BE22 + (IF(BF20&gt;172,BF20-172,0)-BF18)</f>
        <v>0</v>
      </c>
      <c r="BG22" s="341">
        <f t="shared" ref="BG22:BJ22" si="111">BF22 + (IF(BG20&gt;172,BG20-172,0)-BG18)</f>
        <v>0</v>
      </c>
      <c r="BH22" s="341">
        <f t="shared" si="111"/>
        <v>0</v>
      </c>
      <c r="BI22" s="341">
        <f t="shared" si="111"/>
        <v>0</v>
      </c>
      <c r="BJ22" s="341">
        <f t="shared" si="111"/>
        <v>0</v>
      </c>
      <c r="BK22" s="140"/>
      <c r="BL22" s="341">
        <f>BJ22+(IF(BL20&gt;172,BL20-172,0)-BL18)</f>
        <v>0</v>
      </c>
      <c r="BM22" s="341">
        <f>BL22 + (IF(BM20&gt;172,BM20-172,0)-BM18)</f>
        <v>0</v>
      </c>
      <c r="BN22" s="341">
        <f t="shared" ref="BN22:BQ22" si="112">BM22 + (IF(BN20&gt;172,BN20-172,0)-BN18)</f>
        <v>0</v>
      </c>
      <c r="BO22" s="341">
        <f t="shared" si="112"/>
        <v>0</v>
      </c>
      <c r="BP22" s="341">
        <f t="shared" si="112"/>
        <v>0</v>
      </c>
      <c r="BQ22" s="341">
        <f t="shared" si="112"/>
        <v>0</v>
      </c>
      <c r="BR22" s="343">
        <f>BP22</f>
        <v>0</v>
      </c>
      <c r="BS22" s="353"/>
      <c r="BT22" s="283"/>
      <c r="BU22" s="142" t="s">
        <v>94</v>
      </c>
      <c r="BV22" s="140"/>
      <c r="BW22" s="341">
        <f>BV22 + (IF(BW20&gt;172,BW20-172,0)-BW18)</f>
        <v>0</v>
      </c>
      <c r="BX22" s="341">
        <f t="shared" ref="BX22:BZ22" si="113">BW22 + (IF(BX20&gt;172,BX20-172,0)-BX18)</f>
        <v>0</v>
      </c>
      <c r="BY22" s="341">
        <f t="shared" si="113"/>
        <v>0</v>
      </c>
      <c r="BZ22" s="341">
        <f t="shared" si="113"/>
        <v>0</v>
      </c>
      <c r="CA22" s="341">
        <f>BY22+(IF(CA20&gt;172,CA20-172,0)-CA18)</f>
        <v>0</v>
      </c>
      <c r="CB22" s="341">
        <f>BZ22+(IF(CB20&gt;172,CB20-172,0)-CB18)</f>
        <v>0</v>
      </c>
      <c r="CC22" s="140"/>
      <c r="CD22" s="341">
        <f t="shared" ref="CD22:CH22" si="114">CC22 + (IF(CD20&gt;172,CD20-172,0)-CD18)</f>
        <v>0</v>
      </c>
      <c r="CE22" s="341">
        <f t="shared" si="114"/>
        <v>0</v>
      </c>
      <c r="CF22" s="341">
        <f t="shared" si="114"/>
        <v>0</v>
      </c>
      <c r="CG22" s="341">
        <f t="shared" si="114"/>
        <v>0</v>
      </c>
      <c r="CH22" s="341">
        <f t="shared" si="114"/>
        <v>0</v>
      </c>
      <c r="CI22" s="341">
        <f>CG22+(IF(CI20&gt;172,CI20-172,0)-CI18)</f>
        <v>0</v>
      </c>
      <c r="CJ22" s="140"/>
      <c r="CK22" s="341">
        <f t="shared" ref="CK22:CO22" si="115">CJ22 + (IF(CK20&gt;172,CK20-172,0)-CK18)</f>
        <v>0</v>
      </c>
      <c r="CL22" s="341">
        <f t="shared" si="115"/>
        <v>0</v>
      </c>
      <c r="CM22" s="341">
        <f t="shared" si="115"/>
        <v>0</v>
      </c>
      <c r="CN22" s="341">
        <f t="shared" si="115"/>
        <v>0</v>
      </c>
      <c r="CO22" s="341">
        <f t="shared" si="115"/>
        <v>0</v>
      </c>
      <c r="CP22" s="387"/>
      <c r="CQ22" s="387"/>
      <c r="CR22" s="387"/>
      <c r="CS22" s="387"/>
      <c r="CT22" s="387"/>
      <c r="CU22" s="387"/>
      <c r="CV22" s="387"/>
      <c r="CW22" s="387"/>
      <c r="CX22" s="387"/>
      <c r="CY22" s="387"/>
      <c r="CZ22" s="141"/>
      <c r="DA22" s="343">
        <f>CO22</f>
        <v>0</v>
      </c>
      <c r="DB22" s="354"/>
      <c r="DC22" s="354"/>
      <c r="DD22" s="354"/>
      <c r="DE22" s="354"/>
      <c r="DF22" s="354"/>
      <c r="DG22" s="354"/>
      <c r="DH22" s="354"/>
      <c r="DI22" s="354"/>
      <c r="DJ22" s="354"/>
      <c r="DK22" s="354"/>
      <c r="DL22" s="354"/>
      <c r="DM22" s="354"/>
      <c r="DN22" s="354"/>
      <c r="DO22" s="354"/>
      <c r="DP22" s="354"/>
      <c r="DQ22" s="354"/>
      <c r="DR22" s="354"/>
      <c r="DS22" s="354"/>
      <c r="DT22" s="354"/>
      <c r="DU22" s="354"/>
      <c r="DV22" s="354"/>
      <c r="DW22" s="354"/>
      <c r="DX22" s="354"/>
      <c r="DY22" s="354"/>
      <c r="DZ22" s="354"/>
      <c r="EA22" s="354"/>
      <c r="EB22" s="354"/>
      <c r="EC22" s="354"/>
      <c r="ED22" s="354"/>
      <c r="EE22" s="354"/>
      <c r="EF22" s="354"/>
    </row>
    <row r="23" spans="1:136" ht="15.75" customHeight="1">
      <c r="A23" s="285"/>
      <c r="B23" s="281" t="s">
        <v>56</v>
      </c>
      <c r="C23" s="34" t="s">
        <v>88</v>
      </c>
      <c r="D23" s="50">
        <f>SUM(D5,D11,D17)</f>
        <v>14</v>
      </c>
      <c r="E23" s="50">
        <f>SUM(E5,E11,E17)</f>
        <v>14</v>
      </c>
      <c r="F23" s="50">
        <f>SUM(F5,F11,F17)</f>
        <v>14</v>
      </c>
      <c r="G23" s="50">
        <f>SUM(G5,G11,G17)</f>
        <v>14</v>
      </c>
      <c r="H23" s="50">
        <f>SUM(H5,H11,H17)</f>
        <v>14</v>
      </c>
      <c r="I23" s="38"/>
      <c r="J23" s="50">
        <f>SUM(J5,J11,J17)</f>
        <v>14</v>
      </c>
      <c r="K23" s="50">
        <f>SUM(K5,K11,K17)</f>
        <v>14</v>
      </c>
      <c r="L23" s="50">
        <f>SUM(L5,L11,L17)</f>
        <v>14</v>
      </c>
      <c r="M23" s="50">
        <f>SUM(M5,M11,M17)</f>
        <v>14</v>
      </c>
      <c r="N23" s="50">
        <f>SUM(N5,N11,N17)</f>
        <v>14</v>
      </c>
      <c r="O23" s="50">
        <f>SUM(O5,O11,O17)</f>
        <v>14</v>
      </c>
      <c r="P23" s="38"/>
      <c r="Q23" s="50">
        <f>SUM(Q5,Q11,Q17)</f>
        <v>14</v>
      </c>
      <c r="R23" s="50">
        <f>SUM(R5,R11,R17)</f>
        <v>14</v>
      </c>
      <c r="S23" s="50">
        <f>SUM(S5,S11,S17)</f>
        <v>14</v>
      </c>
      <c r="T23" s="50">
        <f>SUM(T5,T11,T17)</f>
        <v>14</v>
      </c>
      <c r="U23" s="372"/>
      <c r="V23" s="372"/>
      <c r="W23" s="38"/>
      <c r="X23" s="50">
        <f>SUM(X5,X11,X17)</f>
        <v>14</v>
      </c>
      <c r="Y23" s="50">
        <f>SUM(Y5,Y11,Y17)</f>
        <v>14</v>
      </c>
      <c r="Z23" s="50">
        <f>SUM(Z5,Z11,Z17)</f>
        <v>14</v>
      </c>
      <c r="AA23" s="50">
        <f>SUM(AA5,AA11,AA17)</f>
        <v>14</v>
      </c>
      <c r="AB23" s="50">
        <f>SUM(AB5,AB11,AB17)</f>
        <v>14</v>
      </c>
      <c r="AC23" s="50">
        <f>SUM(AC5,AC11,AC17)</f>
        <v>14</v>
      </c>
      <c r="AD23" s="38"/>
      <c r="AE23" s="50">
        <f>SUM(AE5,AE11,AE17)</f>
        <v>14</v>
      </c>
      <c r="AF23" s="50">
        <f>SUM(AF5,AF11,AF17)</f>
        <v>14</v>
      </c>
      <c r="AG23" s="50">
        <f>SUM(AG5,AG11,AG17)</f>
        <v>14</v>
      </c>
      <c r="AH23" s="39"/>
      <c r="AI23" s="32">
        <f>SUM(D23:AG23)</f>
        <v>336</v>
      </c>
      <c r="AK23" s="281" t="s">
        <v>56</v>
      </c>
      <c r="AL23" s="34" t="s">
        <v>88</v>
      </c>
      <c r="AM23" s="372"/>
      <c r="AN23" s="50">
        <f>SUM(AN5,AN11,AN17)</f>
        <v>12</v>
      </c>
      <c r="AO23" s="50">
        <f>SUM(AO5,AO11,AO17)</f>
        <v>12</v>
      </c>
      <c r="AP23" s="38"/>
      <c r="AQ23" s="50">
        <f>SUM(AQ5,AQ11,AQ17)</f>
        <v>12</v>
      </c>
      <c r="AR23" s="50">
        <f>SUM(AR5,AR11,AR17)</f>
        <v>12</v>
      </c>
      <c r="AS23" s="50">
        <f>SUM(AS5,AS11,AS17)</f>
        <v>12</v>
      </c>
      <c r="AT23" s="50">
        <f>SUM(AT5,AT11,AT17)</f>
        <v>12</v>
      </c>
      <c r="AU23" s="50">
        <f>SUM(AU5,AU11,AU17)</f>
        <v>12</v>
      </c>
      <c r="AV23" s="50">
        <f>SUM(AV5,AV11,AV17)</f>
        <v>12</v>
      </c>
      <c r="AW23" s="38"/>
      <c r="AX23" s="50">
        <f>SUM(AX5,AX11,AX17)</f>
        <v>12</v>
      </c>
      <c r="AY23" s="50">
        <f>SUM(AY5,AY11,AY17)</f>
        <v>12</v>
      </c>
      <c r="AZ23" s="50">
        <f>SUM(AZ5,AZ11,AZ17)</f>
        <v>12</v>
      </c>
      <c r="BA23" s="50">
        <f>SUM(BA5,BA11,BA17)</f>
        <v>12</v>
      </c>
      <c r="BB23" s="50">
        <f>SUM(BB5,BB11,BB17)</f>
        <v>12</v>
      </c>
      <c r="BC23" s="50">
        <f>SUM(BC5,BC11,BC17)</f>
        <v>12</v>
      </c>
      <c r="BD23" s="38"/>
      <c r="BE23" s="50">
        <f>SUM(BE5,BE11,BE17)</f>
        <v>12</v>
      </c>
      <c r="BF23" s="50">
        <f>SUM(BF5,BF11,BF17)</f>
        <v>12</v>
      </c>
      <c r="BG23" s="50">
        <f>SUM(BG5,BG11,BG17)</f>
        <v>12</v>
      </c>
      <c r="BH23" s="50">
        <f>SUM(BH5,BH11,BH17)</f>
        <v>12</v>
      </c>
      <c r="BI23" s="50">
        <f>SUM(BI5,BI11,BI17)</f>
        <v>12</v>
      </c>
      <c r="BJ23" s="50">
        <f>SUM(BJ5,BJ11,BJ17)</f>
        <v>12</v>
      </c>
      <c r="BK23" s="38"/>
      <c r="BL23" s="50">
        <f>SUM(BL5,BL11,BL17)</f>
        <v>12</v>
      </c>
      <c r="BM23" s="50">
        <f>SUM(BM5,BM11,BM17)</f>
        <v>12</v>
      </c>
      <c r="BN23" s="50">
        <f>SUM(BN5,BN11,BN17)</f>
        <v>12</v>
      </c>
      <c r="BO23" s="50">
        <f>SUM(BO5,BO11,BO17)</f>
        <v>12</v>
      </c>
      <c r="BP23" s="50">
        <f>SUM(BP5,BP11,BP17)</f>
        <v>12</v>
      </c>
      <c r="BQ23" s="50">
        <f>SUM(BQ5,BQ11,BQ17)</f>
        <v>12</v>
      </c>
      <c r="BR23" s="32">
        <f>SUM(AM23:BP23)</f>
        <v>300</v>
      </c>
      <c r="BS23" s="353"/>
      <c r="BT23" s="281" t="s">
        <v>56</v>
      </c>
      <c r="BU23" s="34" t="s">
        <v>88</v>
      </c>
      <c r="BV23" s="38"/>
      <c r="BW23" s="50">
        <f>SUM(BW5,BW11,BW17)</f>
        <v>60</v>
      </c>
      <c r="BX23" s="50">
        <f>SUM(BX5,BX11,BX17)</f>
        <v>60</v>
      </c>
      <c r="BY23" s="50">
        <f>SUM(BY5,BY11,BY17)</f>
        <v>60</v>
      </c>
      <c r="BZ23" s="50">
        <f>SUM(BZ5,BZ11,BZ17)</f>
        <v>60</v>
      </c>
      <c r="CA23" s="50">
        <f>SUM(CA5,CA11,CA17)</f>
        <v>60</v>
      </c>
      <c r="CB23" s="50">
        <f>SUM(CB5,CB11,CB17)</f>
        <v>60</v>
      </c>
      <c r="CC23" s="38"/>
      <c r="CD23" s="50">
        <f>SUM(CD5,CD11,CD17)</f>
        <v>60</v>
      </c>
      <c r="CE23" s="50">
        <f>SUM(CE5,CE11,CE17)</f>
        <v>60</v>
      </c>
      <c r="CF23" s="50">
        <f>SUM(CF5,CF11,CF17)</f>
        <v>60</v>
      </c>
      <c r="CG23" s="50">
        <f>SUM(CG5,CG11,CG17)</f>
        <v>60</v>
      </c>
      <c r="CH23" s="50">
        <f>SUM(CH5,CH11,CH17)</f>
        <v>60</v>
      </c>
      <c r="CI23" s="50">
        <f>SUM(CI5,CI11,CI17)</f>
        <v>60</v>
      </c>
      <c r="CJ23" s="38"/>
      <c r="CK23" s="50">
        <f>SUM(CK5,CK11,CK17)</f>
        <v>60</v>
      </c>
      <c r="CL23" s="50">
        <f>SUM(CL5,CL11,CL17)</f>
        <v>60</v>
      </c>
      <c r="CM23" s="50">
        <f>SUM(CM5,CM11,CM17)</f>
        <v>60</v>
      </c>
      <c r="CN23" s="50">
        <f>SUM(CN5,CN11,CN17)</f>
        <v>60</v>
      </c>
      <c r="CO23" s="50">
        <f>SUM(CO5,CO11,CO17)</f>
        <v>60</v>
      </c>
      <c r="CP23" s="372"/>
      <c r="CQ23" s="372"/>
      <c r="CR23" s="372"/>
      <c r="CS23" s="372"/>
      <c r="CT23" s="372"/>
      <c r="CU23" s="372"/>
      <c r="CV23" s="372"/>
      <c r="CW23" s="372"/>
      <c r="CX23" s="372"/>
      <c r="CY23" s="372"/>
      <c r="CZ23" s="39"/>
      <c r="DA23" s="32">
        <f>SUM(BV23:CY23)</f>
        <v>1020</v>
      </c>
      <c r="DB23" s="354"/>
      <c r="DC23" s="354"/>
      <c r="DD23" s="354"/>
      <c r="DE23" s="354"/>
      <c r="DF23" s="354"/>
      <c r="DG23" s="354"/>
      <c r="DH23" s="354"/>
      <c r="DI23" s="354"/>
      <c r="DJ23" s="354"/>
      <c r="DK23" s="354"/>
      <c r="DL23" s="354"/>
      <c r="DM23" s="354"/>
      <c r="DN23" s="354"/>
      <c r="DO23" s="354"/>
      <c r="DP23" s="354"/>
      <c r="DQ23" s="354"/>
      <c r="DR23" s="354"/>
      <c r="DS23" s="354"/>
      <c r="DT23" s="354"/>
      <c r="DU23" s="354"/>
      <c r="DV23" s="354"/>
      <c r="DW23" s="354"/>
      <c r="DX23" s="354"/>
      <c r="DY23" s="354"/>
      <c r="DZ23" s="354"/>
      <c r="EA23" s="354"/>
      <c r="EB23" s="354"/>
      <c r="EC23" s="354"/>
      <c r="ED23" s="354"/>
      <c r="EE23" s="354"/>
      <c r="EF23" s="354"/>
    </row>
    <row r="24" spans="1:136" ht="15" customHeight="1">
      <c r="A24" s="285"/>
      <c r="B24" s="282"/>
      <c r="C24" s="73" t="s">
        <v>89</v>
      </c>
      <c r="D24" s="88">
        <f>SUM(D6,D12,D18)</f>
        <v>0</v>
      </c>
      <c r="E24" s="88">
        <f t="shared" ref="E24:H24" si="116">SUM(E6,E12,E18)</f>
        <v>0</v>
      </c>
      <c r="F24" s="88">
        <f t="shared" si="116"/>
        <v>0</v>
      </c>
      <c r="G24" s="88">
        <f t="shared" si="116"/>
        <v>0</v>
      </c>
      <c r="H24" s="88">
        <f t="shared" si="116"/>
        <v>0</v>
      </c>
      <c r="I24" s="43"/>
      <c r="J24" s="88">
        <f>SUM(J6,J12,J18)</f>
        <v>0</v>
      </c>
      <c r="K24" s="88">
        <f t="shared" ref="K24:N24" si="117">SUM(K6,K12,K18)</f>
        <v>0</v>
      </c>
      <c r="L24" s="88">
        <f t="shared" si="117"/>
        <v>0</v>
      </c>
      <c r="M24" s="88">
        <f t="shared" si="117"/>
        <v>0</v>
      </c>
      <c r="N24" s="88">
        <f t="shared" si="117"/>
        <v>0</v>
      </c>
      <c r="O24" s="88">
        <f>SUM(O6,O12,O18)</f>
        <v>7</v>
      </c>
      <c r="P24" s="43"/>
      <c r="Q24" s="88">
        <f>SUM(Q6,Q12,Q18)</f>
        <v>0</v>
      </c>
      <c r="R24" s="88">
        <f t="shared" ref="R24:U24" si="118">SUM(R6,R12,R18)</f>
        <v>7</v>
      </c>
      <c r="S24" s="88">
        <f t="shared" si="118"/>
        <v>0</v>
      </c>
      <c r="T24" s="88">
        <f t="shared" si="118"/>
        <v>7</v>
      </c>
      <c r="U24" s="45"/>
      <c r="V24" s="45"/>
      <c r="W24" s="43"/>
      <c r="X24" s="88">
        <f>SUM(X6,X12,X18)</f>
        <v>0</v>
      </c>
      <c r="Y24" s="88">
        <f t="shared" ref="Y24:AB24" si="119">SUM(Y6,Y12,Y18)</f>
        <v>7</v>
      </c>
      <c r="Z24" s="88">
        <f t="shared" si="119"/>
        <v>0</v>
      </c>
      <c r="AA24" s="88">
        <f t="shared" si="119"/>
        <v>7</v>
      </c>
      <c r="AB24" s="88">
        <f t="shared" si="119"/>
        <v>0</v>
      </c>
      <c r="AC24" s="88">
        <f>SUM(AC6,AC12,AC18)</f>
        <v>7</v>
      </c>
      <c r="AD24" s="43"/>
      <c r="AE24" s="88">
        <f t="shared" ref="AE24:AF24" si="120">SUM(AE6,AE12,AE18)</f>
        <v>7</v>
      </c>
      <c r="AF24" s="88">
        <f t="shared" si="120"/>
        <v>0</v>
      </c>
      <c r="AG24" s="88">
        <f>SUM(AG6,AG12,AG18)</f>
        <v>7</v>
      </c>
      <c r="AH24" s="46"/>
      <c r="AI24" s="344">
        <f>SUM(D24:AG24)</f>
        <v>56</v>
      </c>
      <c r="AK24" s="282"/>
      <c r="AL24" s="73" t="s">
        <v>89</v>
      </c>
      <c r="AM24" s="45"/>
      <c r="AN24" s="88">
        <f t="shared" ref="AN24:AO24" si="121">SUM(AN6,AN12,AN18)</f>
        <v>0</v>
      </c>
      <c r="AO24" s="88">
        <f t="shared" si="121"/>
        <v>0</v>
      </c>
      <c r="AP24" s="43"/>
      <c r="AQ24" s="88">
        <f>SUM(AQ6,AQ12,AQ18)</f>
        <v>0</v>
      </c>
      <c r="AR24" s="88">
        <f t="shared" ref="AR24:AU24" si="122">SUM(AR6,AR12,AR18)</f>
        <v>0</v>
      </c>
      <c r="AS24" s="88">
        <f t="shared" si="122"/>
        <v>0</v>
      </c>
      <c r="AT24" s="88">
        <f t="shared" si="122"/>
        <v>0</v>
      </c>
      <c r="AU24" s="88">
        <f t="shared" si="122"/>
        <v>0</v>
      </c>
      <c r="AV24" s="88">
        <f>SUM(AV6,AV12,AV18)</f>
        <v>0</v>
      </c>
      <c r="AW24" s="43"/>
      <c r="AX24" s="88">
        <f>SUM(AX6,AX12,AX18)</f>
        <v>0</v>
      </c>
      <c r="AY24" s="88">
        <f t="shared" ref="AY24:BB24" si="123">SUM(AY6,AY12,AY18)</f>
        <v>0</v>
      </c>
      <c r="AZ24" s="88">
        <f t="shared" si="123"/>
        <v>0</v>
      </c>
      <c r="BA24" s="88">
        <f t="shared" si="123"/>
        <v>0</v>
      </c>
      <c r="BB24" s="88">
        <f t="shared" si="123"/>
        <v>0</v>
      </c>
      <c r="BC24" s="88">
        <f>SUM(BC6,BC12,BC18)</f>
        <v>0</v>
      </c>
      <c r="BD24" s="43"/>
      <c r="BE24" s="88">
        <f>SUM(BE6,BE12,BE18)</f>
        <v>0</v>
      </c>
      <c r="BF24" s="88">
        <f t="shared" ref="BF24:BI24" si="124">SUM(BF6,BF12,BF18)</f>
        <v>0</v>
      </c>
      <c r="BG24" s="88">
        <f t="shared" si="124"/>
        <v>0</v>
      </c>
      <c r="BH24" s="88">
        <f t="shared" si="124"/>
        <v>0</v>
      </c>
      <c r="BI24" s="88">
        <f t="shared" si="124"/>
        <v>0</v>
      </c>
      <c r="BJ24" s="88">
        <f>SUM(BJ6,BJ12,BJ18)</f>
        <v>0</v>
      </c>
      <c r="BK24" s="43"/>
      <c r="BL24" s="88">
        <f>SUM(BL6,BL12,BL18)</f>
        <v>0</v>
      </c>
      <c r="BM24" s="88">
        <f t="shared" ref="BM24:BQ24" si="125">SUM(BM6,BM12,BM18)</f>
        <v>0</v>
      </c>
      <c r="BN24" s="88">
        <f t="shared" si="125"/>
        <v>0</v>
      </c>
      <c r="BO24" s="88">
        <f t="shared" si="125"/>
        <v>0</v>
      </c>
      <c r="BP24" s="88">
        <f t="shared" si="125"/>
        <v>0</v>
      </c>
      <c r="BQ24" s="88">
        <f t="shared" si="125"/>
        <v>0</v>
      </c>
      <c r="BR24" s="344">
        <f>SUM(AM24:BP24)</f>
        <v>0</v>
      </c>
      <c r="BS24" s="353"/>
      <c r="BT24" s="282"/>
      <c r="BU24" s="73" t="s">
        <v>89</v>
      </c>
      <c r="BV24" s="43"/>
      <c r="BW24" s="88">
        <f t="shared" ref="BW24:BZ24" si="126">SUM(BW6,BW12,BW18)</f>
        <v>0</v>
      </c>
      <c r="BX24" s="88">
        <f t="shared" si="126"/>
        <v>0</v>
      </c>
      <c r="BY24" s="88">
        <f t="shared" si="126"/>
        <v>0</v>
      </c>
      <c r="BZ24" s="88">
        <f t="shared" si="126"/>
        <v>0</v>
      </c>
      <c r="CA24" s="88">
        <f>SUM(CA6,CA12,CA18)</f>
        <v>0</v>
      </c>
      <c r="CB24" s="88">
        <f>SUM(CB6,CB12,CB18)</f>
        <v>0</v>
      </c>
      <c r="CC24" s="43"/>
      <c r="CD24" s="88">
        <f t="shared" ref="CD24:CF24" si="127">SUM(CD6,CD12,CD18)</f>
        <v>0</v>
      </c>
      <c r="CE24" s="88">
        <f t="shared" si="127"/>
        <v>0</v>
      </c>
      <c r="CF24" s="88">
        <f t="shared" si="127"/>
        <v>0</v>
      </c>
      <c r="CG24" s="88">
        <f>SUM(CG6,CG12,CG18)</f>
        <v>0</v>
      </c>
      <c r="CH24" s="88">
        <f>SUM(CH6,CH12,CH18)</f>
        <v>0</v>
      </c>
      <c r="CI24" s="88">
        <f>SUM(CI6,CI12,CI18)</f>
        <v>0</v>
      </c>
      <c r="CJ24" s="43"/>
      <c r="CK24" s="88">
        <f t="shared" ref="CK24:CM24" si="128">SUM(CK6,CK12,CK18)</f>
        <v>0</v>
      </c>
      <c r="CL24" s="88">
        <f t="shared" si="128"/>
        <v>0</v>
      </c>
      <c r="CM24" s="88">
        <f t="shared" si="128"/>
        <v>0</v>
      </c>
      <c r="CN24" s="88">
        <f>SUM(CN6,CN12,CN18)</f>
        <v>0</v>
      </c>
      <c r="CO24" s="88">
        <f>SUM(CO6,CO12,CO18)</f>
        <v>0</v>
      </c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6"/>
      <c r="DA24" s="344">
        <f>SUM(BV24:CY24)</f>
        <v>0</v>
      </c>
      <c r="DB24" s="354"/>
      <c r="DC24" s="354"/>
      <c r="DD24" s="354"/>
      <c r="DE24" s="354"/>
      <c r="DF24" s="354"/>
      <c r="DG24" s="354"/>
      <c r="DH24" s="354"/>
      <c r="DI24" s="354"/>
      <c r="DJ24" s="354"/>
      <c r="DK24" s="354"/>
      <c r="DL24" s="354"/>
      <c r="DM24" s="354"/>
      <c r="DN24" s="354"/>
      <c r="DO24" s="354"/>
      <c r="DP24" s="354"/>
      <c r="DQ24" s="354"/>
      <c r="DR24" s="354"/>
      <c r="DS24" s="354"/>
      <c r="DT24" s="354"/>
      <c r="DU24" s="354"/>
      <c r="DV24" s="354"/>
      <c r="DW24" s="354"/>
      <c r="DX24" s="354"/>
      <c r="DY24" s="354"/>
      <c r="DZ24" s="354"/>
      <c r="EA24" s="354"/>
      <c r="EB24" s="354"/>
      <c r="EC24" s="354"/>
      <c r="ED24" s="354"/>
      <c r="EE24" s="354"/>
      <c r="EF24" s="354"/>
    </row>
    <row r="25" spans="1:136" ht="15" customHeight="1">
      <c r="A25" s="285"/>
      <c r="B25" s="282"/>
      <c r="C25" s="73" t="s">
        <v>388</v>
      </c>
      <c r="D25" s="88">
        <f>SUM(D23:D24)</f>
        <v>14</v>
      </c>
      <c r="E25" s="88">
        <f t="shared" ref="E25:H25" si="129">SUM(E23:E24)</f>
        <v>14</v>
      </c>
      <c r="F25" s="88">
        <f t="shared" si="129"/>
        <v>14</v>
      </c>
      <c r="G25" s="88">
        <f t="shared" si="129"/>
        <v>14</v>
      </c>
      <c r="H25" s="88">
        <f t="shared" si="129"/>
        <v>14</v>
      </c>
      <c r="I25" s="43"/>
      <c r="J25" s="88">
        <f>SUM(J23:J24)</f>
        <v>14</v>
      </c>
      <c r="K25" s="88">
        <f t="shared" ref="K25:N25" si="130">SUM(K23:K24)</f>
        <v>14</v>
      </c>
      <c r="L25" s="88">
        <f t="shared" si="130"/>
        <v>14</v>
      </c>
      <c r="M25" s="88">
        <f t="shared" si="130"/>
        <v>14</v>
      </c>
      <c r="N25" s="88">
        <f t="shared" si="130"/>
        <v>14</v>
      </c>
      <c r="O25" s="88">
        <f>SUM(O23:O24)</f>
        <v>21</v>
      </c>
      <c r="P25" s="43"/>
      <c r="Q25" s="88">
        <f>SUM(Q23:Q24)</f>
        <v>14</v>
      </c>
      <c r="R25" s="88">
        <f t="shared" ref="R25:T25" si="131">SUM(R23:R24)</f>
        <v>21</v>
      </c>
      <c r="S25" s="88">
        <f t="shared" si="131"/>
        <v>14</v>
      </c>
      <c r="T25" s="88">
        <f t="shared" si="131"/>
        <v>21</v>
      </c>
      <c r="U25" s="45"/>
      <c r="V25" s="45"/>
      <c r="W25" s="43"/>
      <c r="X25" s="88">
        <f>SUM(X23:X24)</f>
        <v>14</v>
      </c>
      <c r="Y25" s="88">
        <f t="shared" ref="Y25:AB25" si="132">SUM(Y23:Y24)</f>
        <v>21</v>
      </c>
      <c r="Z25" s="88">
        <f t="shared" si="132"/>
        <v>14</v>
      </c>
      <c r="AA25" s="88">
        <f t="shared" si="132"/>
        <v>21</v>
      </c>
      <c r="AB25" s="88">
        <f t="shared" si="132"/>
        <v>14</v>
      </c>
      <c r="AC25" s="88">
        <f>SUM(AC23:AC24)</f>
        <v>21</v>
      </c>
      <c r="AD25" s="43"/>
      <c r="AE25" s="88">
        <f t="shared" ref="AE25:AF25" si="133">SUM(AE23:AE24)</f>
        <v>21</v>
      </c>
      <c r="AF25" s="88">
        <f t="shared" si="133"/>
        <v>14</v>
      </c>
      <c r="AG25" s="88">
        <f>SUM(AG23:AG24)</f>
        <v>21</v>
      </c>
      <c r="AH25" s="46"/>
      <c r="AI25" s="89"/>
      <c r="AK25" s="282"/>
      <c r="AL25" s="73" t="s">
        <v>388</v>
      </c>
      <c r="AM25" s="45"/>
      <c r="AN25" s="88">
        <f t="shared" ref="AN25:AO25" si="134">SUM(AN23:AN24)</f>
        <v>12</v>
      </c>
      <c r="AO25" s="88">
        <f t="shared" si="134"/>
        <v>12</v>
      </c>
      <c r="AP25" s="43"/>
      <c r="AQ25" s="88">
        <f>SUM(AQ23:AQ24)</f>
        <v>12</v>
      </c>
      <c r="AR25" s="88">
        <f t="shared" ref="AR25:AU25" si="135">SUM(AR23:AR24)</f>
        <v>12</v>
      </c>
      <c r="AS25" s="88">
        <f t="shared" si="135"/>
        <v>12</v>
      </c>
      <c r="AT25" s="88">
        <f t="shared" si="135"/>
        <v>12</v>
      </c>
      <c r="AU25" s="88">
        <f t="shared" si="135"/>
        <v>12</v>
      </c>
      <c r="AV25" s="88">
        <f>SUM(AV23:AV24)</f>
        <v>12</v>
      </c>
      <c r="AW25" s="43"/>
      <c r="AX25" s="88">
        <f>SUM(AX23:AX24)</f>
        <v>12</v>
      </c>
      <c r="AY25" s="88">
        <f t="shared" ref="AY25:BB25" si="136">SUM(AY23:AY24)</f>
        <v>12</v>
      </c>
      <c r="AZ25" s="88">
        <f t="shared" si="136"/>
        <v>12</v>
      </c>
      <c r="BA25" s="88">
        <f t="shared" si="136"/>
        <v>12</v>
      </c>
      <c r="BB25" s="88">
        <f t="shared" si="136"/>
        <v>12</v>
      </c>
      <c r="BC25" s="88">
        <f>SUM(BC23:BC24)</f>
        <v>12</v>
      </c>
      <c r="BD25" s="43"/>
      <c r="BE25" s="88">
        <f>SUM(BE23:BE24)</f>
        <v>12</v>
      </c>
      <c r="BF25" s="88">
        <f t="shared" ref="BF25:BI25" si="137">SUM(BF23:BF24)</f>
        <v>12</v>
      </c>
      <c r="BG25" s="88">
        <f t="shared" si="137"/>
        <v>12</v>
      </c>
      <c r="BH25" s="88">
        <f t="shared" si="137"/>
        <v>12</v>
      </c>
      <c r="BI25" s="88">
        <f t="shared" si="137"/>
        <v>12</v>
      </c>
      <c r="BJ25" s="88">
        <f>SUM(BJ23:BJ24)</f>
        <v>12</v>
      </c>
      <c r="BK25" s="43"/>
      <c r="BL25" s="88">
        <f>SUM(BL23:BL24)</f>
        <v>12</v>
      </c>
      <c r="BM25" s="88">
        <f t="shared" ref="BM25:BQ25" si="138">SUM(BM23:BM24)</f>
        <v>12</v>
      </c>
      <c r="BN25" s="88">
        <f t="shared" si="138"/>
        <v>12</v>
      </c>
      <c r="BO25" s="88">
        <f t="shared" si="138"/>
        <v>12</v>
      </c>
      <c r="BP25" s="88">
        <f t="shared" si="138"/>
        <v>12</v>
      </c>
      <c r="BQ25" s="369">
        <f t="shared" si="138"/>
        <v>12</v>
      </c>
      <c r="BR25" s="368"/>
      <c r="BS25" s="353"/>
      <c r="BT25" s="282"/>
      <c r="BU25" s="73" t="s">
        <v>388</v>
      </c>
      <c r="BV25" s="43"/>
      <c r="BW25" s="88">
        <f t="shared" ref="BW25:BZ25" si="139">SUM(BW23:BW24)</f>
        <v>60</v>
      </c>
      <c r="BX25" s="88">
        <f t="shared" si="139"/>
        <v>60</v>
      </c>
      <c r="BY25" s="88">
        <f t="shared" si="139"/>
        <v>60</v>
      </c>
      <c r="BZ25" s="88">
        <f t="shared" si="139"/>
        <v>60</v>
      </c>
      <c r="CA25" s="88">
        <f>SUM(CA23:CA24)</f>
        <v>60</v>
      </c>
      <c r="CB25" s="88">
        <f>SUM(CB23:CB24)</f>
        <v>60</v>
      </c>
      <c r="CC25" s="43"/>
      <c r="CD25" s="88">
        <f t="shared" ref="CD25:CF25" si="140">SUM(CD23:CD24)</f>
        <v>60</v>
      </c>
      <c r="CE25" s="88">
        <f t="shared" si="140"/>
        <v>60</v>
      </c>
      <c r="CF25" s="88">
        <f t="shared" si="140"/>
        <v>60</v>
      </c>
      <c r="CG25" s="88">
        <f>SUM(CG23:CG24)</f>
        <v>60</v>
      </c>
      <c r="CH25" s="88">
        <f>SUM(CH23:CH24)</f>
        <v>60</v>
      </c>
      <c r="CI25" s="88">
        <f>SUM(CI23:CI24)</f>
        <v>60</v>
      </c>
      <c r="CJ25" s="43"/>
      <c r="CK25" s="88">
        <f t="shared" ref="CK25:CM25" si="141">SUM(CK23:CK24)</f>
        <v>60</v>
      </c>
      <c r="CL25" s="88">
        <f t="shared" si="141"/>
        <v>60</v>
      </c>
      <c r="CM25" s="88">
        <f t="shared" si="141"/>
        <v>60</v>
      </c>
      <c r="CN25" s="88">
        <f>SUM(CN23:CN24)</f>
        <v>60</v>
      </c>
      <c r="CO25" s="88">
        <f>SUM(CO23:CO24)</f>
        <v>60</v>
      </c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6"/>
      <c r="DA25" s="89"/>
      <c r="DB25" s="354"/>
      <c r="DC25" s="354"/>
      <c r="DD25" s="354"/>
      <c r="DE25" s="354"/>
      <c r="DF25" s="354"/>
      <c r="DG25" s="354"/>
      <c r="DH25" s="354"/>
      <c r="DI25" s="354"/>
      <c r="DJ25" s="354"/>
      <c r="DK25" s="354"/>
      <c r="DL25" s="354"/>
      <c r="DM25" s="354"/>
      <c r="DN25" s="354"/>
      <c r="DO25" s="354"/>
      <c r="DP25" s="354"/>
      <c r="DQ25" s="354"/>
      <c r="DR25" s="354"/>
      <c r="DS25" s="354"/>
      <c r="DT25" s="354"/>
      <c r="DU25" s="354"/>
      <c r="DV25" s="354"/>
      <c r="DW25" s="354"/>
      <c r="DX25" s="354"/>
      <c r="DY25" s="354"/>
      <c r="DZ25" s="354"/>
      <c r="EA25" s="354"/>
      <c r="EB25" s="354"/>
      <c r="EC25" s="354"/>
      <c r="ED25" s="354"/>
      <c r="EE25" s="354"/>
      <c r="EF25" s="354"/>
    </row>
    <row r="26" spans="1:136" ht="15" customHeight="1">
      <c r="A26" s="285"/>
      <c r="B26" s="282"/>
      <c r="C26" s="35" t="s">
        <v>45</v>
      </c>
      <c r="D26" s="33">
        <f>SUM(D8,D14,D20)</f>
        <v>0</v>
      </c>
      <c r="E26" s="33">
        <f t="shared" ref="E26:H26" si="142">SUM(E8,E14,E20)</f>
        <v>0</v>
      </c>
      <c r="F26" s="33">
        <f t="shared" si="142"/>
        <v>0</v>
      </c>
      <c r="G26" s="33">
        <f t="shared" si="142"/>
        <v>0</v>
      </c>
      <c r="H26" s="33">
        <f t="shared" si="142"/>
        <v>0</v>
      </c>
      <c r="I26" s="10"/>
      <c r="J26" s="33">
        <f>SUM(J8,J14,J20)</f>
        <v>0</v>
      </c>
      <c r="K26" s="33">
        <f t="shared" ref="K26:N26" si="143">SUM(K8,K14,K20)</f>
        <v>0</v>
      </c>
      <c r="L26" s="33">
        <f t="shared" si="143"/>
        <v>0</v>
      </c>
      <c r="M26" s="33">
        <f t="shared" si="143"/>
        <v>0</v>
      </c>
      <c r="N26" s="33">
        <f t="shared" si="143"/>
        <v>0</v>
      </c>
      <c r="O26" s="33">
        <f>SUM(O8,O14,O20)</f>
        <v>0</v>
      </c>
      <c r="P26" s="10"/>
      <c r="Q26" s="33">
        <f t="shared" ref="Q26:T26" si="144">SUM(Q8,Q14,Q20)</f>
        <v>0</v>
      </c>
      <c r="R26" s="33">
        <f t="shared" si="144"/>
        <v>0</v>
      </c>
      <c r="S26" s="33">
        <f>SUM(S8,S14,S20)</f>
        <v>0</v>
      </c>
      <c r="T26" s="33">
        <f t="shared" si="144"/>
        <v>0</v>
      </c>
      <c r="U26" s="385"/>
      <c r="V26" s="385"/>
      <c r="W26" s="10"/>
      <c r="X26" s="33">
        <f>SUM(X8,X14,X20)</f>
        <v>0</v>
      </c>
      <c r="Y26" s="33">
        <f t="shared" ref="Y26:AB26" si="145">SUM(Y8,Y14,Y20)</f>
        <v>0</v>
      </c>
      <c r="Z26" s="33">
        <f t="shared" si="145"/>
        <v>0</v>
      </c>
      <c r="AA26" s="33">
        <f t="shared" si="145"/>
        <v>0</v>
      </c>
      <c r="AB26" s="33">
        <f t="shared" si="145"/>
        <v>0</v>
      </c>
      <c r="AC26" s="33">
        <f>SUM(AC8,AC14,AC20)</f>
        <v>0</v>
      </c>
      <c r="AD26" s="10"/>
      <c r="AE26" s="33">
        <f t="shared" ref="AE26:AG26" si="146">SUM(AE8,AE14,AE20)</f>
        <v>0</v>
      </c>
      <c r="AF26" s="33">
        <f t="shared" si="146"/>
        <v>0</v>
      </c>
      <c r="AG26" s="33">
        <f>SUM(AG8,AG14,AG20)</f>
        <v>0</v>
      </c>
      <c r="AH26" s="348"/>
      <c r="AI26" s="346">
        <f>SUM(D26:AG26)</f>
        <v>0</v>
      </c>
      <c r="AK26" s="282"/>
      <c r="AL26" s="35" t="s">
        <v>45</v>
      </c>
      <c r="AM26" s="385"/>
      <c r="AN26" s="10">
        <f>SUM(AN8,AN14,AN20)</f>
        <v>0</v>
      </c>
      <c r="AO26" s="10">
        <f>SUM(AO8,AO14,AO20)</f>
        <v>0</v>
      </c>
      <c r="AP26" s="10"/>
      <c r="AQ26" s="10">
        <f>SUM(AQ8,AQ14,AQ20)</f>
        <v>0</v>
      </c>
      <c r="AR26" s="10">
        <f>SUM(AR8,AR14,AR20)</f>
        <v>0</v>
      </c>
      <c r="AS26" s="10">
        <f t="shared" ref="AS26:AV26" si="147">SUM(AS8,AS14,AS20)</f>
        <v>0</v>
      </c>
      <c r="AT26" s="10">
        <f t="shared" si="147"/>
        <v>0</v>
      </c>
      <c r="AU26" s="10">
        <f t="shared" si="147"/>
        <v>0</v>
      </c>
      <c r="AV26" s="10">
        <f t="shared" si="147"/>
        <v>0</v>
      </c>
      <c r="AW26" s="10"/>
      <c r="AX26" s="10">
        <f>SUM(AX8,AX14,AX20)</f>
        <v>0</v>
      </c>
      <c r="AY26" s="10">
        <f>SUM(AY8,AY14,AY20)</f>
        <v>0</v>
      </c>
      <c r="AZ26" s="10">
        <f t="shared" ref="AZ26:BC26" si="148">SUM(AZ8,AZ14,AZ20)</f>
        <v>0</v>
      </c>
      <c r="BA26" s="10">
        <f t="shared" si="148"/>
        <v>0</v>
      </c>
      <c r="BB26" s="10">
        <f t="shared" si="148"/>
        <v>0</v>
      </c>
      <c r="BC26" s="10">
        <f t="shared" si="148"/>
        <v>0</v>
      </c>
      <c r="BD26" s="10"/>
      <c r="BE26" s="10">
        <f>SUM(BE8,BE14,BE20)</f>
        <v>0</v>
      </c>
      <c r="BF26" s="10">
        <f>SUM(BF8,BF14,BF20)</f>
        <v>0</v>
      </c>
      <c r="BG26" s="10">
        <f t="shared" ref="BG26:BJ26" si="149">SUM(BG8,BG14,BG20)</f>
        <v>0</v>
      </c>
      <c r="BH26" s="10">
        <f t="shared" si="149"/>
        <v>0</v>
      </c>
      <c r="BI26" s="10">
        <f t="shared" si="149"/>
        <v>0</v>
      </c>
      <c r="BJ26" s="10">
        <f t="shared" si="149"/>
        <v>0</v>
      </c>
      <c r="BK26" s="10"/>
      <c r="BL26" s="10">
        <f>SUM(BL8,BL14,BL20)</f>
        <v>0</v>
      </c>
      <c r="BM26" s="10">
        <f>SUM(BM8,BM14,BM20)</f>
        <v>0</v>
      </c>
      <c r="BN26" s="10">
        <f t="shared" ref="BN26:BQ26" si="150">SUM(BN8,BN14,BN20)</f>
        <v>0</v>
      </c>
      <c r="BO26" s="10">
        <f t="shared" si="150"/>
        <v>0</v>
      </c>
      <c r="BP26" s="10">
        <f t="shared" si="150"/>
        <v>0</v>
      </c>
      <c r="BQ26" s="10">
        <f t="shared" si="150"/>
        <v>0</v>
      </c>
      <c r="BR26" s="346">
        <f>SUM(AM26:BP26)</f>
        <v>0</v>
      </c>
      <c r="BS26" s="353"/>
      <c r="BT26" s="282"/>
      <c r="BU26" s="35" t="s">
        <v>45</v>
      </c>
      <c r="BV26" s="10"/>
      <c r="BW26" s="10">
        <f>SUM(BW8,BW14,BW20)</f>
        <v>0</v>
      </c>
      <c r="BX26" s="10">
        <f t="shared" ref="BX26:CB26" si="151">SUM(BX8,BX14,BX20)</f>
        <v>0</v>
      </c>
      <c r="BY26" s="10">
        <f t="shared" si="151"/>
        <v>0</v>
      </c>
      <c r="BZ26" s="10">
        <f t="shared" si="151"/>
        <v>0</v>
      </c>
      <c r="CA26" s="10">
        <f t="shared" si="151"/>
        <v>0</v>
      </c>
      <c r="CB26" s="10">
        <f t="shared" si="151"/>
        <v>0</v>
      </c>
      <c r="CC26" s="10"/>
      <c r="CD26" s="10">
        <f>SUM(CD8,CD14,CD20)</f>
        <v>0</v>
      </c>
      <c r="CE26" s="10">
        <f t="shared" ref="CE26:CO26" si="152">SUM(CE8,CE14,CE20)</f>
        <v>0</v>
      </c>
      <c r="CF26" s="10">
        <f t="shared" si="152"/>
        <v>0</v>
      </c>
      <c r="CG26" s="10">
        <f t="shared" si="152"/>
        <v>0</v>
      </c>
      <c r="CH26" s="10">
        <f t="shared" si="152"/>
        <v>0</v>
      </c>
      <c r="CI26" s="10">
        <f t="shared" si="152"/>
        <v>0</v>
      </c>
      <c r="CJ26" s="10"/>
      <c r="CK26" s="10">
        <f t="shared" si="152"/>
        <v>0</v>
      </c>
      <c r="CL26" s="10">
        <f t="shared" si="152"/>
        <v>0</v>
      </c>
      <c r="CM26" s="10">
        <f t="shared" si="152"/>
        <v>0</v>
      </c>
      <c r="CN26" s="10">
        <f t="shared" si="152"/>
        <v>0</v>
      </c>
      <c r="CO26" s="10">
        <f t="shared" si="152"/>
        <v>0</v>
      </c>
      <c r="CP26" s="385"/>
      <c r="CQ26" s="385"/>
      <c r="CR26" s="385"/>
      <c r="CS26" s="385"/>
      <c r="CT26" s="385"/>
      <c r="CU26" s="385"/>
      <c r="CV26" s="385"/>
      <c r="CW26" s="385"/>
      <c r="CX26" s="385"/>
      <c r="CY26" s="385"/>
      <c r="CZ26" s="348"/>
      <c r="DA26" s="346">
        <f>SUM(BV26:CY26)</f>
        <v>0</v>
      </c>
      <c r="DB26" s="354"/>
      <c r="DC26" s="354"/>
      <c r="DD26" s="354"/>
      <c r="DE26" s="354"/>
      <c r="DF26" s="354"/>
      <c r="DG26" s="354"/>
      <c r="DH26" s="354"/>
      <c r="DI26" s="354"/>
      <c r="DJ26" s="354"/>
      <c r="DK26" s="354"/>
      <c r="DL26" s="354"/>
      <c r="DM26" s="354"/>
      <c r="DN26" s="354"/>
      <c r="DO26" s="354"/>
      <c r="DP26" s="354"/>
      <c r="DQ26" s="354"/>
      <c r="DR26" s="354"/>
      <c r="DS26" s="354"/>
      <c r="DT26" s="354"/>
      <c r="DU26" s="354"/>
      <c r="DV26" s="354"/>
      <c r="DW26" s="354"/>
      <c r="DX26" s="354"/>
      <c r="DY26" s="354"/>
      <c r="DZ26" s="354"/>
      <c r="EA26" s="354"/>
      <c r="EB26" s="354"/>
      <c r="EC26" s="354"/>
      <c r="ED26" s="354"/>
      <c r="EE26" s="354"/>
      <c r="EF26" s="354"/>
    </row>
    <row r="27" spans="1:136" ht="15" customHeight="1" thickBot="1">
      <c r="A27" s="285"/>
      <c r="B27" s="282"/>
      <c r="C27" s="73" t="s">
        <v>389</v>
      </c>
      <c r="D27" s="342">
        <f>IF(D26&gt;D23,D23,D26)-D23</f>
        <v>-14</v>
      </c>
      <c r="E27" s="342">
        <f>D27+(IF(E26&gt;E23,E23,E26)-E23)</f>
        <v>-28</v>
      </c>
      <c r="F27" s="342">
        <f t="shared" ref="F27:H27" si="153">E27+(IF(F26&gt;F23,F23,F26)-F23)</f>
        <v>-42</v>
      </c>
      <c r="G27" s="342">
        <f t="shared" si="153"/>
        <v>-56</v>
      </c>
      <c r="H27" s="342">
        <f t="shared" si="153"/>
        <v>-70</v>
      </c>
      <c r="I27" s="27"/>
      <c r="J27" s="342">
        <f>H27+(IF(J26&gt;J23,J23,J26)-J23)</f>
        <v>-84</v>
      </c>
      <c r="K27" s="342">
        <f t="shared" ref="K27:O27" si="154">J27+(IF(K26&gt;K23,K23,K26)-K23)</f>
        <v>-98</v>
      </c>
      <c r="L27" s="342">
        <f t="shared" si="154"/>
        <v>-112</v>
      </c>
      <c r="M27" s="342">
        <f t="shared" si="154"/>
        <v>-126</v>
      </c>
      <c r="N27" s="342">
        <f t="shared" si="154"/>
        <v>-140</v>
      </c>
      <c r="O27" s="342">
        <f t="shared" si="154"/>
        <v>-154</v>
      </c>
      <c r="P27" s="27"/>
      <c r="Q27" s="342">
        <f>O27+(IF(Q26&gt;Q23,Q23,Q26)-Q23)</f>
        <v>-168</v>
      </c>
      <c r="R27" s="342">
        <f t="shared" ref="R27:T27" si="155">Q27+(IF(R26&gt;R23,R23,R26)-R23)</f>
        <v>-182</v>
      </c>
      <c r="S27" s="342">
        <f t="shared" si="155"/>
        <v>-196</v>
      </c>
      <c r="T27" s="342">
        <f t="shared" si="155"/>
        <v>-210</v>
      </c>
      <c r="U27" s="386"/>
      <c r="V27" s="386"/>
      <c r="W27" s="27"/>
      <c r="X27" s="342">
        <f>T27+(IF(X26&gt;X23,X23,X26)-X23)</f>
        <v>-224</v>
      </c>
      <c r="Y27" s="342">
        <f t="shared" ref="Y27:AC27" si="156">X27+(IF(Y26&gt;Y23,Y23,Y26)-Y23)</f>
        <v>-238</v>
      </c>
      <c r="Z27" s="342">
        <f t="shared" si="156"/>
        <v>-252</v>
      </c>
      <c r="AA27" s="342">
        <f t="shared" si="156"/>
        <v>-266</v>
      </c>
      <c r="AB27" s="342">
        <f t="shared" si="156"/>
        <v>-280</v>
      </c>
      <c r="AC27" s="342">
        <f t="shared" si="156"/>
        <v>-294</v>
      </c>
      <c r="AD27" s="27"/>
      <c r="AE27" s="342">
        <f>AC27+(IF(AE26&gt;AE23,AE23,AE26)-AE23)</f>
        <v>-308</v>
      </c>
      <c r="AF27" s="342">
        <f t="shared" ref="AF27:AG27" si="157">AE27+(IF(AF26&gt;AF23,AF23,AF26)-AF23)</f>
        <v>-322</v>
      </c>
      <c r="AG27" s="342">
        <f t="shared" si="157"/>
        <v>-336</v>
      </c>
      <c r="AH27" s="349"/>
      <c r="AI27" s="346">
        <f>ROUNDUP(AG27,0)</f>
        <v>-336</v>
      </c>
      <c r="AK27" s="282"/>
      <c r="AL27" s="73" t="s">
        <v>389</v>
      </c>
      <c r="AM27" s="386"/>
      <c r="AN27" s="342">
        <f t="shared" ref="AN27:AO27" si="158">AM27+(IF(AN26&gt;AN23,AN23,AN26)-AN23)</f>
        <v>-12</v>
      </c>
      <c r="AO27" s="342">
        <f t="shared" si="158"/>
        <v>-24</v>
      </c>
      <c r="AP27" s="27"/>
      <c r="AQ27" s="342">
        <f>AO27+(IF(AQ26&gt;AQ23,AQ23,AQ26)-AQ23)</f>
        <v>-36</v>
      </c>
      <c r="AR27" s="342">
        <f t="shared" ref="AR27:AV27" si="159">AQ27+(IF(AR26&gt;AR23,AR23,AR26)-AR23)</f>
        <v>-48</v>
      </c>
      <c r="AS27" s="342">
        <f t="shared" si="159"/>
        <v>-60</v>
      </c>
      <c r="AT27" s="342">
        <f t="shared" si="159"/>
        <v>-72</v>
      </c>
      <c r="AU27" s="342">
        <f t="shared" si="159"/>
        <v>-84</v>
      </c>
      <c r="AV27" s="342">
        <f t="shared" si="159"/>
        <v>-96</v>
      </c>
      <c r="AW27" s="27"/>
      <c r="AX27" s="342">
        <f>AV27+(IF(AX26&gt;AX23,AX23,AX26)-AX23)</f>
        <v>-108</v>
      </c>
      <c r="AY27" s="342">
        <f t="shared" ref="AY27:BC27" si="160">AX27+(IF(AY26&gt;AY23,AY23,AY26)-AY23)</f>
        <v>-120</v>
      </c>
      <c r="AZ27" s="342">
        <f t="shared" si="160"/>
        <v>-132</v>
      </c>
      <c r="BA27" s="342">
        <f t="shared" si="160"/>
        <v>-144</v>
      </c>
      <c r="BB27" s="342">
        <f t="shared" si="160"/>
        <v>-156</v>
      </c>
      <c r="BC27" s="342">
        <f t="shared" si="160"/>
        <v>-168</v>
      </c>
      <c r="BD27" s="27"/>
      <c r="BE27" s="342">
        <f>BC27+(IF(BE26&gt;BE23,BE23,BE26)-BE23)</f>
        <v>-180</v>
      </c>
      <c r="BF27" s="342">
        <f t="shared" ref="BF27:BJ27" si="161">BE27+(IF(BF26&gt;BF23,BF23,BF26)-BF23)</f>
        <v>-192</v>
      </c>
      <c r="BG27" s="342">
        <f t="shared" si="161"/>
        <v>-204</v>
      </c>
      <c r="BH27" s="342">
        <f t="shared" si="161"/>
        <v>-216</v>
      </c>
      <c r="BI27" s="342">
        <f t="shared" si="161"/>
        <v>-228</v>
      </c>
      <c r="BJ27" s="342">
        <f t="shared" si="161"/>
        <v>-240</v>
      </c>
      <c r="BK27" s="27"/>
      <c r="BL27" s="342">
        <f>BJ27+(IF(BL26&gt;BL23,BL23,BL26)-BL23)</f>
        <v>-252</v>
      </c>
      <c r="BM27" s="342">
        <f t="shared" ref="BM27:BQ27" si="162">BL27+(IF(BM26&gt;BM23,BM23,BM26)-BM23)</f>
        <v>-264</v>
      </c>
      <c r="BN27" s="342">
        <f t="shared" si="162"/>
        <v>-276</v>
      </c>
      <c r="BO27" s="342">
        <f t="shared" si="162"/>
        <v>-288</v>
      </c>
      <c r="BP27" s="342">
        <f t="shared" si="162"/>
        <v>-300</v>
      </c>
      <c r="BQ27" s="342">
        <f t="shared" si="162"/>
        <v>-312</v>
      </c>
      <c r="BR27" s="346">
        <f>ROUNDUP(BP27,0)</f>
        <v>-300</v>
      </c>
      <c r="BS27" s="353"/>
      <c r="BT27" s="282"/>
      <c r="BU27" s="73" t="s">
        <v>389</v>
      </c>
      <c r="BV27" s="27"/>
      <c r="BW27" s="342">
        <f>BV27+(IF(BW26&gt;BW23,BW23,BW26)-BW23)</f>
        <v>-60</v>
      </c>
      <c r="BX27" s="342">
        <f t="shared" ref="BX27:CB27" si="163">BW27+(IF(BX26&gt;BX23,BX23,BX26)-BX23)</f>
        <v>-120</v>
      </c>
      <c r="BY27" s="342">
        <f t="shared" si="163"/>
        <v>-180</v>
      </c>
      <c r="BZ27" s="342">
        <f t="shared" si="163"/>
        <v>-240</v>
      </c>
      <c r="CA27" s="342">
        <f t="shared" si="163"/>
        <v>-300</v>
      </c>
      <c r="CB27" s="342">
        <f t="shared" si="163"/>
        <v>-360</v>
      </c>
      <c r="CC27" s="27"/>
      <c r="CD27" s="342">
        <f>CB27+(IF(CD26&gt;CD23,CD23,CD26)-CD23)</f>
        <v>-420</v>
      </c>
      <c r="CE27" s="342">
        <f t="shared" ref="CE27:CI27" si="164">CD27+(IF(CE26&gt;CE23,CE23,CE26)-CE23)</f>
        <v>-480</v>
      </c>
      <c r="CF27" s="342">
        <f t="shared" si="164"/>
        <v>-540</v>
      </c>
      <c r="CG27" s="342">
        <f t="shared" si="164"/>
        <v>-600</v>
      </c>
      <c r="CH27" s="342">
        <f t="shared" si="164"/>
        <v>-660</v>
      </c>
      <c r="CI27" s="342">
        <f t="shared" si="164"/>
        <v>-720</v>
      </c>
      <c r="CJ27" s="27"/>
      <c r="CK27" s="342">
        <f>CI27+(IF(CK26&gt;CK23,CK23,CK26)-CK23)</f>
        <v>-780</v>
      </c>
      <c r="CL27" s="342">
        <f t="shared" ref="CL27:CO27" si="165">CK27+(IF(CL26&gt;CL23,CL23,CL26)-CL23)</f>
        <v>-840</v>
      </c>
      <c r="CM27" s="342">
        <f t="shared" si="165"/>
        <v>-900</v>
      </c>
      <c r="CN27" s="342">
        <f t="shared" si="165"/>
        <v>-960</v>
      </c>
      <c r="CO27" s="342">
        <f t="shared" si="165"/>
        <v>-1020</v>
      </c>
      <c r="CP27" s="386"/>
      <c r="CQ27" s="386"/>
      <c r="CR27" s="386"/>
      <c r="CS27" s="386"/>
      <c r="CT27" s="386"/>
      <c r="CU27" s="386"/>
      <c r="CV27" s="386"/>
      <c r="CW27" s="386"/>
      <c r="CX27" s="386"/>
      <c r="CY27" s="386"/>
      <c r="CZ27" s="349"/>
      <c r="DA27" s="390">
        <f>ROUNDUP(CO27,0)</f>
        <v>-1020</v>
      </c>
      <c r="DB27" s="354"/>
      <c r="DC27" s="354"/>
      <c r="DD27" s="354"/>
      <c r="DE27" s="354"/>
      <c r="DF27" s="354"/>
      <c r="DG27" s="354"/>
      <c r="DH27" s="354"/>
      <c r="DI27" s="354"/>
      <c r="DJ27" s="354"/>
      <c r="DK27" s="354"/>
      <c r="DL27" s="354"/>
      <c r="DM27" s="354"/>
      <c r="DN27" s="354"/>
      <c r="DO27" s="354"/>
      <c r="DP27" s="354"/>
      <c r="DQ27" s="354"/>
      <c r="DR27" s="354"/>
      <c r="DS27" s="354"/>
      <c r="DT27" s="354"/>
      <c r="DU27" s="354"/>
      <c r="DV27" s="354"/>
      <c r="DW27" s="354"/>
      <c r="DX27" s="354"/>
      <c r="DY27" s="354"/>
      <c r="DZ27" s="354"/>
      <c r="EA27" s="354"/>
      <c r="EB27" s="354"/>
      <c r="EC27" s="354"/>
      <c r="ED27" s="354"/>
      <c r="EE27" s="354"/>
      <c r="EF27" s="354"/>
    </row>
    <row r="28" spans="1:136" ht="15.75" customHeight="1" thickBot="1">
      <c r="A28" s="286"/>
      <c r="B28" s="283"/>
      <c r="C28" s="36" t="s">
        <v>94</v>
      </c>
      <c r="D28" s="351">
        <f>IF(D26&gt;172,D26-172,0)-D24</f>
        <v>0</v>
      </c>
      <c r="E28" s="352">
        <f>D28 + (IF(E26&gt;172,E26-172,0)-E24)</f>
        <v>0</v>
      </c>
      <c r="F28" s="352">
        <f t="shared" ref="F28:H28" si="166">E28 + (IF(F26&gt;172,F26-172,0)-F24)</f>
        <v>0</v>
      </c>
      <c r="G28" s="352">
        <f t="shared" si="166"/>
        <v>0</v>
      </c>
      <c r="H28" s="352">
        <f t="shared" si="166"/>
        <v>0</v>
      </c>
      <c r="I28" s="144"/>
      <c r="J28" s="352">
        <f>H28+(IF(J26&gt;172,J26-172,0)-J24)</f>
        <v>0</v>
      </c>
      <c r="K28" s="352">
        <f>J28 + (IF(K26&gt;172,K26-172,0)-K24)</f>
        <v>0</v>
      </c>
      <c r="L28" s="352">
        <f t="shared" ref="L28:O28" si="167">K28 + (IF(L26&gt;172,L26-172,0)-L24)</f>
        <v>0</v>
      </c>
      <c r="M28" s="352">
        <f t="shared" si="167"/>
        <v>0</v>
      </c>
      <c r="N28" s="352">
        <f t="shared" si="167"/>
        <v>0</v>
      </c>
      <c r="O28" s="352">
        <f t="shared" si="167"/>
        <v>-7</v>
      </c>
      <c r="P28" s="144"/>
      <c r="Q28" s="352">
        <f>O28+(IF(Q26&gt;172,Q26-172,0)-Q24)</f>
        <v>-7</v>
      </c>
      <c r="R28" s="352">
        <f>Q28 + (IF(R26&gt;172,R26-172,0)-R24)</f>
        <v>-14</v>
      </c>
      <c r="S28" s="352">
        <f t="shared" ref="S28:V28" si="168">R28 + (IF(S26&gt;172,S26-172,0)-S24)</f>
        <v>-14</v>
      </c>
      <c r="T28" s="352">
        <f t="shared" si="168"/>
        <v>-21</v>
      </c>
      <c r="U28" s="388"/>
      <c r="V28" s="388"/>
      <c r="W28" s="144"/>
      <c r="X28" s="352">
        <f>T28+(IF(X26&gt;172,X26-172,0)-X24)</f>
        <v>-21</v>
      </c>
      <c r="Y28" s="352">
        <f>X28 + (IF(Y26&gt;172,Y26-172,0)-Y24)</f>
        <v>-28</v>
      </c>
      <c r="Z28" s="352">
        <f t="shared" ref="Z28:AC28" si="169">Y28 + (IF(Z26&gt;172,Z26-172,0)-Z24)</f>
        <v>-28</v>
      </c>
      <c r="AA28" s="352">
        <f t="shared" si="169"/>
        <v>-35</v>
      </c>
      <c r="AB28" s="352">
        <f t="shared" si="169"/>
        <v>-35</v>
      </c>
      <c r="AC28" s="352">
        <f t="shared" si="169"/>
        <v>-42</v>
      </c>
      <c r="AD28" s="144"/>
      <c r="AE28" s="352">
        <f>AC28+(IF(AE26&gt;172,AE26-172,0)-AE24)</f>
        <v>-49</v>
      </c>
      <c r="AF28" s="352">
        <f>AE28 + (IF(AF26&gt;172,AF26-172,0)-AF24)</f>
        <v>-49</v>
      </c>
      <c r="AG28" s="352">
        <f t="shared" ref="AG28" si="170">AF28 + (IF(AG26&gt;172,AG26-172,0)-AG24)</f>
        <v>-56</v>
      </c>
      <c r="AH28" s="350"/>
      <c r="AI28" s="347">
        <f>AG28</f>
        <v>-56</v>
      </c>
      <c r="AK28" s="283"/>
      <c r="AL28" s="142" t="s">
        <v>94</v>
      </c>
      <c r="AM28" s="388"/>
      <c r="AN28" s="352">
        <f>AM28 + (IF(AN26&gt;172,AN26-172,0)-AN24)</f>
        <v>0</v>
      </c>
      <c r="AO28" s="352">
        <f t="shared" ref="AO28" si="171">AN28 + (IF(AO26&gt;172,AO26-172,0)-AO24)</f>
        <v>0</v>
      </c>
      <c r="AP28" s="144"/>
      <c r="AQ28" s="352">
        <f>AO28+(IF(AQ26&gt;172,AQ26-172,0)-AQ24)</f>
        <v>0</v>
      </c>
      <c r="AR28" s="352">
        <f>AQ28 + (IF(AR26&gt;172,AR26-172,0)-AR24)</f>
        <v>0</v>
      </c>
      <c r="AS28" s="352">
        <f t="shared" ref="AS28:AV28" si="172">AR28 + (IF(AS26&gt;172,AS26-172,0)-AS24)</f>
        <v>0</v>
      </c>
      <c r="AT28" s="352">
        <f t="shared" si="172"/>
        <v>0</v>
      </c>
      <c r="AU28" s="352">
        <f t="shared" si="172"/>
        <v>0</v>
      </c>
      <c r="AV28" s="352">
        <f t="shared" si="172"/>
        <v>0</v>
      </c>
      <c r="AW28" s="144"/>
      <c r="AX28" s="352">
        <f>AV28+(IF(AX26&gt;172,AX26-172,0)-AX24)</f>
        <v>0</v>
      </c>
      <c r="AY28" s="352">
        <f>AX28 + (IF(AY26&gt;172,AY26-172,0)-AY24)</f>
        <v>0</v>
      </c>
      <c r="AZ28" s="352">
        <f t="shared" ref="AZ28:BC28" si="173">AY28 + (IF(AZ26&gt;172,AZ26-172,0)-AZ24)</f>
        <v>0</v>
      </c>
      <c r="BA28" s="352">
        <f t="shared" si="173"/>
        <v>0</v>
      </c>
      <c r="BB28" s="352">
        <f t="shared" si="173"/>
        <v>0</v>
      </c>
      <c r="BC28" s="352">
        <f t="shared" si="173"/>
        <v>0</v>
      </c>
      <c r="BD28" s="144"/>
      <c r="BE28" s="352">
        <f>BC28+(IF(BE26&gt;172,BE26-172,0)-BE24)</f>
        <v>0</v>
      </c>
      <c r="BF28" s="352">
        <f>BE28 + (IF(BF26&gt;172,BF26-172,0)-BF24)</f>
        <v>0</v>
      </c>
      <c r="BG28" s="352">
        <f t="shared" ref="BG28:BJ28" si="174">BF28 + (IF(BG26&gt;172,BG26-172,0)-BG24)</f>
        <v>0</v>
      </c>
      <c r="BH28" s="352">
        <f t="shared" si="174"/>
        <v>0</v>
      </c>
      <c r="BI28" s="352">
        <f t="shared" si="174"/>
        <v>0</v>
      </c>
      <c r="BJ28" s="352">
        <f t="shared" si="174"/>
        <v>0</v>
      </c>
      <c r="BK28" s="144"/>
      <c r="BL28" s="352">
        <f>BJ28+(IF(BL26&gt;172,BL26-172,0)-BL24)</f>
        <v>0</v>
      </c>
      <c r="BM28" s="352">
        <f>BL28 + (IF(BM26&gt;172,BM26-172,0)-BM24)</f>
        <v>0</v>
      </c>
      <c r="BN28" s="352">
        <f t="shared" ref="BN28:BQ28" si="175">BM28 + (IF(BN26&gt;172,BN26-172,0)-BN24)</f>
        <v>0</v>
      </c>
      <c r="BO28" s="352">
        <f t="shared" si="175"/>
        <v>0</v>
      </c>
      <c r="BP28" s="352">
        <f t="shared" si="175"/>
        <v>0</v>
      </c>
      <c r="BQ28" s="352">
        <f t="shared" si="175"/>
        <v>0</v>
      </c>
      <c r="BR28" s="347">
        <f>BP28</f>
        <v>0</v>
      </c>
      <c r="BS28" s="353"/>
      <c r="BT28" s="283"/>
      <c r="BU28" s="142" t="s">
        <v>94</v>
      </c>
      <c r="BV28" s="144"/>
      <c r="BW28" s="352">
        <f>BV28 + (IF(BW26&gt;172,BW26-172,0)-BW24)</f>
        <v>0</v>
      </c>
      <c r="BX28" s="352">
        <f t="shared" ref="BX28:BZ28" si="176">BW28 + (IF(BX26&gt;172,BX26-172,0)-BX24)</f>
        <v>0</v>
      </c>
      <c r="BY28" s="352">
        <f t="shared" si="176"/>
        <v>0</v>
      </c>
      <c r="BZ28" s="352">
        <f t="shared" si="176"/>
        <v>0</v>
      </c>
      <c r="CA28" s="352">
        <f>BY28+(IF(CA26&gt;172,CA26-172,0)-CA24)</f>
        <v>0</v>
      </c>
      <c r="CB28" s="352">
        <f>BZ28+(IF(CB26&gt;172,CB26-172,0)-CB24)</f>
        <v>0</v>
      </c>
      <c r="CC28" s="144"/>
      <c r="CD28" s="352">
        <f t="shared" ref="CD28:CH28" si="177">CC28 + (IF(CD26&gt;172,CD26-172,0)-CD24)</f>
        <v>0</v>
      </c>
      <c r="CE28" s="352">
        <f t="shared" si="177"/>
        <v>0</v>
      </c>
      <c r="CF28" s="352">
        <f t="shared" si="177"/>
        <v>0</v>
      </c>
      <c r="CG28" s="352">
        <f t="shared" si="177"/>
        <v>0</v>
      </c>
      <c r="CH28" s="352">
        <f t="shared" si="177"/>
        <v>0</v>
      </c>
      <c r="CI28" s="352">
        <f>CG28+(IF(CI26&gt;172,CI26-172,0)-CI24)</f>
        <v>0</v>
      </c>
      <c r="CJ28" s="144"/>
      <c r="CK28" s="352">
        <f t="shared" ref="CK28:CO28" si="178">CJ28 + (IF(CK26&gt;172,CK26-172,0)-CK24)</f>
        <v>0</v>
      </c>
      <c r="CL28" s="352">
        <f t="shared" si="178"/>
        <v>0</v>
      </c>
      <c r="CM28" s="352">
        <f t="shared" si="178"/>
        <v>0</v>
      </c>
      <c r="CN28" s="352">
        <f t="shared" si="178"/>
        <v>0</v>
      </c>
      <c r="CO28" s="352">
        <f t="shared" si="178"/>
        <v>0</v>
      </c>
      <c r="CP28" s="388"/>
      <c r="CQ28" s="388"/>
      <c r="CR28" s="388"/>
      <c r="CS28" s="388"/>
      <c r="CT28" s="388"/>
      <c r="CU28" s="388"/>
      <c r="CV28" s="388"/>
      <c r="CW28" s="388"/>
      <c r="CX28" s="388"/>
      <c r="CY28" s="388"/>
      <c r="CZ28" s="350"/>
      <c r="DA28" s="343">
        <f>CO28</f>
        <v>0</v>
      </c>
      <c r="DB28" s="354"/>
      <c r="DC28" s="354"/>
      <c r="DD28" s="354"/>
      <c r="DE28" s="354"/>
      <c r="DF28" s="354"/>
      <c r="DG28" s="354"/>
      <c r="DH28" s="354"/>
      <c r="DI28" s="354"/>
      <c r="DJ28" s="354"/>
      <c r="DK28" s="354"/>
      <c r="DL28" s="354"/>
      <c r="DM28" s="354"/>
      <c r="DN28" s="354"/>
      <c r="DO28" s="354"/>
      <c r="DP28" s="354"/>
      <c r="DQ28" s="354"/>
      <c r="DR28" s="354"/>
      <c r="DS28" s="354"/>
      <c r="DT28" s="354"/>
      <c r="DU28" s="354"/>
      <c r="DV28" s="354"/>
      <c r="DW28" s="354"/>
      <c r="DX28" s="354"/>
      <c r="DY28" s="354"/>
      <c r="DZ28" s="354"/>
      <c r="EA28" s="354"/>
      <c r="EB28" s="354"/>
      <c r="EC28" s="354"/>
      <c r="ED28" s="354"/>
      <c r="EE28" s="354"/>
      <c r="EF28" s="354"/>
    </row>
    <row r="29" spans="1:136" ht="15" customHeight="1" thickBot="1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383"/>
      <c r="U29" s="383"/>
      <c r="V29" s="383"/>
      <c r="W29" s="383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M29" s="389"/>
      <c r="CP29" s="389"/>
      <c r="CQ29" s="389"/>
      <c r="CR29" s="389"/>
      <c r="CS29" s="389"/>
      <c r="CT29" s="389"/>
      <c r="CU29" s="389"/>
      <c r="CV29" s="389"/>
      <c r="CW29" s="389"/>
      <c r="CX29" s="389"/>
      <c r="CY29" s="392"/>
      <c r="CZ29" s="392"/>
      <c r="DA29" s="354"/>
      <c r="DB29" s="354"/>
      <c r="DC29" s="354"/>
      <c r="DD29" s="354"/>
      <c r="DE29" s="354"/>
      <c r="DF29" s="354"/>
      <c r="DG29" s="354"/>
      <c r="DH29" s="354"/>
      <c r="DI29" s="354"/>
      <c r="DJ29" s="354"/>
      <c r="DK29" s="354"/>
      <c r="DL29" s="354"/>
      <c r="DM29" s="354"/>
      <c r="DN29" s="354"/>
      <c r="DO29" s="354"/>
      <c r="DP29" s="354"/>
      <c r="DQ29" s="354"/>
      <c r="DR29" s="354"/>
      <c r="DS29" s="354"/>
      <c r="DT29" s="354"/>
      <c r="DU29" s="354"/>
      <c r="DV29" s="354"/>
      <c r="DW29" s="354"/>
      <c r="DX29" s="354"/>
      <c r="DY29" s="354"/>
      <c r="DZ29" s="354"/>
      <c r="EA29" s="354"/>
      <c r="EB29" s="354"/>
      <c r="EC29" s="354"/>
      <c r="ED29" s="354"/>
      <c r="EE29" s="354"/>
      <c r="EF29" s="354"/>
    </row>
    <row r="30" spans="1:136" ht="15.75" customHeight="1">
      <c r="A30" s="284" t="s">
        <v>390</v>
      </c>
      <c r="B30" s="281" t="s">
        <v>42</v>
      </c>
      <c r="C30" s="34" t="s">
        <v>88</v>
      </c>
      <c r="D30" s="50">
        <f>ROUNDUP((PLANEJAMENTO!$AY$9/PLANEJAMENTO!$BG$3)*PLANEJAMENTO!$BJ$3,0)</f>
        <v>6</v>
      </c>
      <c r="E30" s="50">
        <f>ROUNDUP((PLANEJAMENTO!$AY$9/PLANEJAMENTO!$BG$3)*PLANEJAMENTO!$BJ$3,0)</f>
        <v>6</v>
      </c>
      <c r="F30" s="50">
        <f>ROUNDUP((PLANEJAMENTO!$AY$9/PLANEJAMENTO!$BG$3)*PLANEJAMENTO!$BJ$3,0)</f>
        <v>6</v>
      </c>
      <c r="G30" s="50">
        <f>ROUNDUP((PLANEJAMENTO!$AY$9/PLANEJAMENTO!$BG$3)*PLANEJAMENTO!$BJ$3,0)</f>
        <v>6</v>
      </c>
      <c r="H30" s="50">
        <f>ROUNDUP((PLANEJAMENTO!$AY$9/PLANEJAMENTO!$BG$3)*PLANEJAMENTO!$BJ$3,0)</f>
        <v>6</v>
      </c>
      <c r="I30" s="38"/>
      <c r="J30" s="50">
        <f>ROUNDUP((PLANEJAMENTO!$AY$9/PLANEJAMENTO!$BG$3)*PLANEJAMENTO!$BJ$3,0)</f>
        <v>6</v>
      </c>
      <c r="K30" s="50">
        <f>ROUNDUP((PLANEJAMENTO!$AY$9/PLANEJAMENTO!$BG$3)*PLANEJAMENTO!$BJ$3,0)</f>
        <v>6</v>
      </c>
      <c r="L30" s="50">
        <f>ROUNDUP((PLANEJAMENTO!$AY$9/PLANEJAMENTO!$BG$3)*PLANEJAMENTO!$BJ$3,0)</f>
        <v>6</v>
      </c>
      <c r="M30" s="50">
        <f>ROUNDUP((PLANEJAMENTO!$AY$9/PLANEJAMENTO!$BG$3)*PLANEJAMENTO!$BJ$3,0)</f>
        <v>6</v>
      </c>
      <c r="N30" s="50">
        <f>ROUNDUP((PLANEJAMENTO!$AY$9/PLANEJAMENTO!$BG$3)*PLANEJAMENTO!$BJ$3,0)</f>
        <v>6</v>
      </c>
      <c r="O30" s="50">
        <f>ROUNDUP((PLANEJAMENTO!$AY$9/PLANEJAMENTO!$BG$3)*PLANEJAMENTO!$BJ$3,0)</f>
        <v>6</v>
      </c>
      <c r="P30" s="38"/>
      <c r="Q30" s="50">
        <f>ROUNDUP((PLANEJAMENTO!$AY$9/PLANEJAMENTO!$BG$3)*PLANEJAMENTO!$BJ$3,0)</f>
        <v>6</v>
      </c>
      <c r="R30" s="50">
        <f>ROUNDUP((PLANEJAMENTO!$AY$9/PLANEJAMENTO!$BG$3)*PLANEJAMENTO!$BJ$3,0)</f>
        <v>6</v>
      </c>
      <c r="S30" s="50">
        <f>ROUNDUP((PLANEJAMENTO!$AY$9/PLANEJAMENTO!$BG$3)*PLANEJAMENTO!$BJ$3,0)</f>
        <v>6</v>
      </c>
      <c r="T30" s="50">
        <f>ROUNDUP((PLANEJAMENTO!$AY$9/PLANEJAMENTO!$BG$3)*PLANEJAMENTO!$BJ$3,0)</f>
        <v>6</v>
      </c>
      <c r="U30" s="45"/>
      <c r="V30" s="45"/>
      <c r="W30" s="43"/>
      <c r="X30" s="50">
        <f>ROUNDUP((PLANEJAMENTO!$AY$9/PLANEJAMENTO!$BG$3)*PLANEJAMENTO!$BJ$3,0)</f>
        <v>6</v>
      </c>
      <c r="Y30" s="50">
        <f>ROUNDUP((PLANEJAMENTO!$AY$9/PLANEJAMENTO!$BG$3)*PLANEJAMENTO!$BJ$3,0)</f>
        <v>6</v>
      </c>
      <c r="Z30" s="50">
        <f>ROUNDUP((PLANEJAMENTO!$AY$9/PLANEJAMENTO!$BG$3)*PLANEJAMENTO!$BJ$3,0)</f>
        <v>6</v>
      </c>
      <c r="AA30" s="50">
        <f>ROUNDUP((PLANEJAMENTO!$AY$9/PLANEJAMENTO!$BG$3)*PLANEJAMENTO!$BJ$3,0)</f>
        <v>6</v>
      </c>
      <c r="AB30" s="50">
        <f>ROUNDUP((PLANEJAMENTO!$AY$9/PLANEJAMENTO!$BG$3)*PLANEJAMENTO!$BJ$3,0)</f>
        <v>6</v>
      </c>
      <c r="AC30" s="50">
        <f>ROUNDUP((PLANEJAMENTO!$AY$9/PLANEJAMENTO!$BG$3)*PLANEJAMENTO!$BJ$3,0)</f>
        <v>6</v>
      </c>
      <c r="AD30" s="38"/>
      <c r="AE30" s="50">
        <f>ROUNDUP((PLANEJAMENTO!$AY$9/PLANEJAMENTO!$BG$3)*PLANEJAMENTO!$BJ$3,0)</f>
        <v>6</v>
      </c>
      <c r="AF30" s="50">
        <f>ROUNDUP((PLANEJAMENTO!$AY$9/PLANEJAMENTO!$BG$3)*PLANEJAMENTO!$BJ$3,0)</f>
        <v>6</v>
      </c>
      <c r="AG30" s="50">
        <f>ROUNDUP((PLANEJAMENTO!$AY$9/PLANEJAMENTO!$BG$3)*PLANEJAMENTO!$BJ$3,0)</f>
        <v>6</v>
      </c>
      <c r="AH30" s="39"/>
      <c r="AI30" s="340">
        <f>ROUNDUP(SUM(D30:AG30),0)</f>
        <v>144</v>
      </c>
      <c r="AK30" s="281" t="s">
        <v>42</v>
      </c>
      <c r="AL30" s="34" t="s">
        <v>88</v>
      </c>
      <c r="AM30" s="45"/>
      <c r="AN30" s="50">
        <f>ROUNDUP((PLANEJAMENTO!$BA$9/PLANEJAMENTO!$BG$4)*PLANEJAMENTO!$BJ$3,0)</f>
        <v>5</v>
      </c>
      <c r="AO30" s="50">
        <f>ROUNDUP((PLANEJAMENTO!$BA$9/PLANEJAMENTO!$BG$4)*PLANEJAMENTO!$BJ$3,0)</f>
        <v>5</v>
      </c>
      <c r="AP30" s="38"/>
      <c r="AQ30" s="50">
        <f>ROUNDUP((PLANEJAMENTO!$BA$9/PLANEJAMENTO!$BG$4)*PLANEJAMENTO!$BJ$3,0)</f>
        <v>5</v>
      </c>
      <c r="AR30" s="50">
        <f>ROUNDUP((PLANEJAMENTO!$BA$9/PLANEJAMENTO!$BG$4)*PLANEJAMENTO!$BJ$3,0)</f>
        <v>5</v>
      </c>
      <c r="AS30" s="50">
        <f>ROUNDUP((PLANEJAMENTO!$BA$9/PLANEJAMENTO!$BG$4)*PLANEJAMENTO!$BJ$3,0)</f>
        <v>5</v>
      </c>
      <c r="AT30" s="50">
        <f>ROUNDUP((PLANEJAMENTO!$BA$9/PLANEJAMENTO!$BG$4)*PLANEJAMENTO!$BJ$3,0)</f>
        <v>5</v>
      </c>
      <c r="AU30" s="50">
        <f>ROUNDUP((PLANEJAMENTO!$BA$9/PLANEJAMENTO!$BG$4)*PLANEJAMENTO!$BJ$3,0)</f>
        <v>5</v>
      </c>
      <c r="AV30" s="50">
        <f>ROUNDUP((PLANEJAMENTO!$BA$9/PLANEJAMENTO!$BG$4)*PLANEJAMENTO!$BJ$3,0)</f>
        <v>5</v>
      </c>
      <c r="AW30" s="38"/>
      <c r="AX30" s="50">
        <f>ROUNDUP((PLANEJAMENTO!$BA$9/PLANEJAMENTO!$BG$4)*PLANEJAMENTO!$BJ$3,0)</f>
        <v>5</v>
      </c>
      <c r="AY30" s="50">
        <f>ROUNDUP((PLANEJAMENTO!$BA$9/PLANEJAMENTO!$BG$4)*PLANEJAMENTO!$BJ$3,0)</f>
        <v>5</v>
      </c>
      <c r="AZ30" s="50">
        <f>ROUNDUP((PLANEJAMENTO!$BA$9/PLANEJAMENTO!$BG$4)*PLANEJAMENTO!$BJ$3,0)</f>
        <v>5</v>
      </c>
      <c r="BA30" s="50">
        <f>ROUNDUP((PLANEJAMENTO!$BA$9/PLANEJAMENTO!$BG$4)*PLANEJAMENTO!$BJ$3,0)</f>
        <v>5</v>
      </c>
      <c r="BB30" s="50">
        <f>ROUNDUP((PLANEJAMENTO!$BA$9/PLANEJAMENTO!$BG$4)*PLANEJAMENTO!$BJ$3,0)</f>
        <v>5</v>
      </c>
      <c r="BC30" s="50">
        <f>ROUNDUP((PLANEJAMENTO!$BA$9/PLANEJAMENTO!$BG$4)*PLANEJAMENTO!$BJ$3,0)</f>
        <v>5</v>
      </c>
      <c r="BD30" s="38"/>
      <c r="BE30" s="50">
        <f>ROUNDUP((PLANEJAMENTO!$BA$9/PLANEJAMENTO!$BG$4)*PLANEJAMENTO!$BJ$3,0)</f>
        <v>5</v>
      </c>
      <c r="BF30" s="50">
        <f>ROUNDUP((PLANEJAMENTO!$BA$9/PLANEJAMENTO!$BG$4)*PLANEJAMENTO!$BJ$3,0)</f>
        <v>5</v>
      </c>
      <c r="BG30" s="50">
        <f>ROUNDUP((PLANEJAMENTO!$BA$9/PLANEJAMENTO!$BG$4)*PLANEJAMENTO!$BJ$3,0)</f>
        <v>5</v>
      </c>
      <c r="BH30" s="50">
        <f>ROUNDUP((PLANEJAMENTO!$BA$9/PLANEJAMENTO!$BG$4)*PLANEJAMENTO!$BJ$3,0)</f>
        <v>5</v>
      </c>
      <c r="BI30" s="50">
        <f>ROUNDUP((PLANEJAMENTO!$BA$9/PLANEJAMENTO!$BG$4)*PLANEJAMENTO!$BJ$3,0)</f>
        <v>5</v>
      </c>
      <c r="BJ30" s="50">
        <f>ROUNDUP((PLANEJAMENTO!$BA$9/PLANEJAMENTO!$BG$4)*PLANEJAMENTO!$BJ$3,0)</f>
        <v>5</v>
      </c>
      <c r="BK30" s="38"/>
      <c r="BL30" s="50">
        <f>ROUNDUP((PLANEJAMENTO!$BA$9/PLANEJAMENTO!$BG$4)*PLANEJAMENTO!$BJ$3,0)</f>
        <v>5</v>
      </c>
      <c r="BM30" s="50">
        <f>ROUNDUP((PLANEJAMENTO!$BA$9/PLANEJAMENTO!$BG$4)*PLANEJAMENTO!$BJ$3,0)</f>
        <v>5</v>
      </c>
      <c r="BN30" s="50">
        <f>ROUNDUP((PLANEJAMENTO!$BA$9/PLANEJAMENTO!$BG$4)*PLANEJAMENTO!$BJ$3,0)</f>
        <v>5</v>
      </c>
      <c r="BO30" s="50">
        <f>ROUNDUP((PLANEJAMENTO!$BA$9/PLANEJAMENTO!$BG$4)*PLANEJAMENTO!$BJ$3,0)</f>
        <v>5</v>
      </c>
      <c r="BP30" s="50">
        <f>ROUNDUP((PLANEJAMENTO!$BA$9/PLANEJAMENTO!$BG$4)*PLANEJAMENTO!$BJ$3,0)</f>
        <v>5</v>
      </c>
      <c r="BQ30" s="50">
        <f>ROUNDUP((PLANEJAMENTO!$BA$9/PLANEJAMENTO!$BG$4)*PLANEJAMENTO!$BJ$3,0)</f>
        <v>5</v>
      </c>
      <c r="BR30" s="340">
        <f>ROUNDUP(SUM(AM30:BP30),0)</f>
        <v>125</v>
      </c>
      <c r="BS30" s="371"/>
      <c r="BT30" s="281" t="s">
        <v>42</v>
      </c>
      <c r="BU30" s="34" t="s">
        <v>88</v>
      </c>
      <c r="BV30" s="38"/>
      <c r="BW30" s="50">
        <f>ROUNDUP((PLANEJAMENTO!$BC$9/PLANEJAMENTO!$BG$5)*PLANEJAMENTO!$BJ$3,0)</f>
        <v>25</v>
      </c>
      <c r="BX30" s="50">
        <f>ROUNDUP((PLANEJAMENTO!$BC$9/PLANEJAMENTO!$BG$5)*PLANEJAMENTO!$BJ$3,0)</f>
        <v>25</v>
      </c>
      <c r="BY30" s="50">
        <f>ROUNDUP((PLANEJAMENTO!$BC$9/PLANEJAMENTO!$BG$5)*PLANEJAMENTO!$BJ$3,0)</f>
        <v>25</v>
      </c>
      <c r="BZ30" s="50">
        <f>ROUNDUP((PLANEJAMENTO!$BC$9/PLANEJAMENTO!$BG$5)*PLANEJAMENTO!$BJ$3,0)</f>
        <v>25</v>
      </c>
      <c r="CA30" s="50">
        <f>ROUNDUP((PLANEJAMENTO!$BC$9/PLANEJAMENTO!$BG$5)*PLANEJAMENTO!$BJ$3,0)</f>
        <v>25</v>
      </c>
      <c r="CB30" s="50">
        <f>ROUNDUP((PLANEJAMENTO!$BC$9/PLANEJAMENTO!$BG$5)*PLANEJAMENTO!$BJ$3,0)</f>
        <v>25</v>
      </c>
      <c r="CC30" s="38"/>
      <c r="CD30" s="50">
        <f>ROUNDUP((PLANEJAMENTO!$BC$9/PLANEJAMENTO!$BG$5)*PLANEJAMENTO!$BJ$3,0)</f>
        <v>25</v>
      </c>
      <c r="CE30" s="50">
        <f>ROUNDUP((PLANEJAMENTO!$BC$9/PLANEJAMENTO!$BG$5)*PLANEJAMENTO!$BJ$3,0)</f>
        <v>25</v>
      </c>
      <c r="CF30" s="50">
        <f>ROUNDUP((PLANEJAMENTO!$BC$9/PLANEJAMENTO!$BG$5)*PLANEJAMENTO!$BJ$3,0)</f>
        <v>25</v>
      </c>
      <c r="CG30" s="50">
        <f>ROUNDUP((PLANEJAMENTO!$BC$9/PLANEJAMENTO!$BG$5)*PLANEJAMENTO!$BJ$3,0)</f>
        <v>25</v>
      </c>
      <c r="CH30" s="50">
        <f>ROUNDUP((PLANEJAMENTO!$BC$9/PLANEJAMENTO!$BG$5)*PLANEJAMENTO!$BJ$3,0)</f>
        <v>25</v>
      </c>
      <c r="CI30" s="50">
        <f>ROUNDUP((PLANEJAMENTO!$BC$9/PLANEJAMENTO!$BG$5)*PLANEJAMENTO!$BJ$3,0)</f>
        <v>25</v>
      </c>
      <c r="CJ30" s="38"/>
      <c r="CK30" s="50">
        <f>ROUNDUP((PLANEJAMENTO!$BC$9/PLANEJAMENTO!$BG$5)*PLANEJAMENTO!$BJ$3,0)</f>
        <v>25</v>
      </c>
      <c r="CL30" s="50">
        <f>ROUNDUP((PLANEJAMENTO!$BC$9/PLANEJAMENTO!$BG$5)*PLANEJAMENTO!$BJ$3,0)</f>
        <v>25</v>
      </c>
      <c r="CM30" s="50">
        <f>ROUNDUP((PLANEJAMENTO!$BC$9/PLANEJAMENTO!$BG$5)*PLANEJAMENTO!$BJ$3,0)</f>
        <v>25</v>
      </c>
      <c r="CN30" s="50">
        <f>ROUNDUP((PLANEJAMENTO!$BC$9/PLANEJAMENTO!$BG$5)*PLANEJAMENTO!$BJ$3,0)</f>
        <v>25</v>
      </c>
      <c r="CO30" s="50">
        <f>ROUNDUP((PLANEJAMENTO!$BC$9/PLANEJAMENTO!$BG$5)*PLANEJAMENTO!$BJ$3,0)</f>
        <v>25</v>
      </c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6"/>
      <c r="DA30" s="340">
        <f>ROUNDUP(SUM(BV30:CY30),0)</f>
        <v>425</v>
      </c>
    </row>
    <row r="31" spans="1:136" ht="15.75" customHeight="1">
      <c r="A31" s="285"/>
      <c r="B31" s="282"/>
      <c r="C31" s="73" t="s">
        <v>89</v>
      </c>
      <c r="D31" s="88">
        <f>ROUNDUP((PLANEJAMENTO!$AZ$9/PLANEJAMENTO!$BG$3)*PLANEJAMENTO!$BJ$3,0)</f>
        <v>0</v>
      </c>
      <c r="E31" s="88">
        <f>ROUNDUP((PLANEJAMENTO!$AZ$9/PLANEJAMENTO!$BG$3)*PLANEJAMENTO!$BJ$3,0)</f>
        <v>0</v>
      </c>
      <c r="F31" s="88">
        <f>ROUNDUP((PLANEJAMENTO!$AZ$9/PLANEJAMENTO!$BG$3)*PLANEJAMENTO!$BJ$3,0)</f>
        <v>0</v>
      </c>
      <c r="G31" s="88">
        <f>ROUNDUP((PLANEJAMENTO!$AZ$9/PLANEJAMENTO!$BG$3)*PLANEJAMENTO!$BJ$3,0)</f>
        <v>0</v>
      </c>
      <c r="H31" s="88">
        <f>ROUNDUP((PLANEJAMENTO!$AZ$9/PLANEJAMENTO!$BG$3)*PLANEJAMENTO!$BJ$3,0)</f>
        <v>0</v>
      </c>
      <c r="I31" s="43"/>
      <c r="J31" s="88">
        <f>ROUNDUP((PLANEJAMENTO!$AZ$9/PLANEJAMENTO!$BG$3)*PLANEJAMENTO!$BJ$3,0)</f>
        <v>0</v>
      </c>
      <c r="K31" s="88">
        <f>ROUNDUP((PLANEJAMENTO!$AZ$9/PLANEJAMENTO!$BG$3)*PLANEJAMENTO!$BJ$3,0)</f>
        <v>0</v>
      </c>
      <c r="L31" s="88">
        <f>ROUNDUP((PLANEJAMENTO!$AZ$9/PLANEJAMENTO!$BG$3)*PLANEJAMENTO!$BJ$3,0)</f>
        <v>0</v>
      </c>
      <c r="M31" s="88">
        <f>ROUNDUP((PLANEJAMENTO!$AZ$9/PLANEJAMENTO!$BG$3)*PLANEJAMENTO!$BJ$3,0)</f>
        <v>0</v>
      </c>
      <c r="N31" s="88">
        <f>ROUNDUP((PLANEJAMENTO!$AZ$9/PLANEJAMENTO!$BG$3)*PLANEJAMENTO!$BJ$3,0)</f>
        <v>0</v>
      </c>
      <c r="O31" s="88">
        <f>ROUNDUP((PLANEJAMENTO!$AZ$9/PLANEJAMENTO!$BG$3)*PLANEJAMENTO!$BJ$3,0)</f>
        <v>0</v>
      </c>
      <c r="P31" s="43"/>
      <c r="Q31" s="88">
        <f>ROUNDUP((PLANEJAMENTO!$AZ$9/PLANEJAMENTO!$BG$3)*PLANEJAMENTO!$BJ$3,0)</f>
        <v>0</v>
      </c>
      <c r="R31" s="88">
        <f>ROUNDUP((PLANEJAMENTO!$AZ$9/PLANEJAMENTO!$BG$3)*PLANEJAMENTO!$BJ$3,0)</f>
        <v>0</v>
      </c>
      <c r="S31" s="88">
        <f>ROUNDUP((PLANEJAMENTO!$AZ$9/PLANEJAMENTO!$BG$3)*PLANEJAMENTO!$BJ$3,0)</f>
        <v>0</v>
      </c>
      <c r="T31" s="88">
        <f>ROUNDUP((PLANEJAMENTO!$AZ$9/PLANEJAMENTO!$BG$3)*PLANEJAMENTO!$BJ$3,0)</f>
        <v>0</v>
      </c>
      <c r="U31" s="45"/>
      <c r="V31" s="45"/>
      <c r="W31" s="43"/>
      <c r="X31" s="88">
        <f>ROUNDUP((PLANEJAMENTO!$AZ$9/PLANEJAMENTO!$BG$3)*PLANEJAMENTO!$BJ$3,0)</f>
        <v>0</v>
      </c>
      <c r="Y31" s="88">
        <f>ROUNDUP((PLANEJAMENTO!$AZ$9/PLANEJAMENTO!$BG$3)*PLANEJAMENTO!$BJ$3,0)</f>
        <v>0</v>
      </c>
      <c r="Z31" s="88">
        <f>ROUNDUP((PLANEJAMENTO!$AZ$9/PLANEJAMENTO!$BG$3)*PLANEJAMENTO!$BJ$3,0)</f>
        <v>0</v>
      </c>
      <c r="AA31" s="88">
        <f>ROUNDUP((PLANEJAMENTO!$AZ$9/PLANEJAMENTO!$BG$3)*PLANEJAMENTO!$BJ$3,0)</f>
        <v>0</v>
      </c>
      <c r="AB31" s="88">
        <f>ROUNDUP((PLANEJAMENTO!$AZ$9/PLANEJAMENTO!$BG$3)*PLANEJAMENTO!$BJ$3,0)</f>
        <v>0</v>
      </c>
      <c r="AC31" s="88">
        <f>ROUNDUP((PLANEJAMENTO!$AZ$9/PLANEJAMENTO!$BG$3)*PLANEJAMENTO!$BJ$3,0)</f>
        <v>0</v>
      </c>
      <c r="AD31" s="43"/>
      <c r="AE31" s="88">
        <f>ROUNDUP((PLANEJAMENTO!$AZ$9/PLANEJAMENTO!$BG$3)*PLANEJAMENTO!$BJ$3,0)</f>
        <v>0</v>
      </c>
      <c r="AF31" s="88">
        <f>ROUNDUP((PLANEJAMENTO!$AZ$9/PLANEJAMENTO!$BG$3)*PLANEJAMENTO!$BJ$3,0)</f>
        <v>0</v>
      </c>
      <c r="AG31" s="88">
        <f>ROUNDUP((PLANEJAMENTO!$AZ$9/PLANEJAMENTO!$BG$3)*PLANEJAMENTO!$BJ$3,0)</f>
        <v>0</v>
      </c>
      <c r="AH31" s="46"/>
      <c r="AI31" s="344">
        <f>SUM(D31:AG31)</f>
        <v>0</v>
      </c>
      <c r="AK31" s="282"/>
      <c r="AL31" s="73" t="s">
        <v>89</v>
      </c>
      <c r="AM31" s="45"/>
      <c r="AN31" s="88">
        <f>ROUNDUP((PLANEJAMENTO!$BB$9/PLANEJAMENTO!$BG$3)*PLANEJAMENTO!$BJ$3,0)</f>
        <v>0</v>
      </c>
      <c r="AO31" s="88">
        <f>ROUNDUP((PLANEJAMENTO!$BB$9/PLANEJAMENTO!$BG$3)*PLANEJAMENTO!$BJ$3,0)</f>
        <v>0</v>
      </c>
      <c r="AP31" s="43"/>
      <c r="AQ31" s="88">
        <f>ROUNDUP((PLANEJAMENTO!$BB$9/PLANEJAMENTO!$BG$3)*PLANEJAMENTO!$BJ$3,0)</f>
        <v>0</v>
      </c>
      <c r="AR31" s="88">
        <f>ROUNDUP((PLANEJAMENTO!$BB$9/PLANEJAMENTO!$BG$3)*PLANEJAMENTO!$BJ$3,0)</f>
        <v>0</v>
      </c>
      <c r="AS31" s="88">
        <f>ROUNDUP((PLANEJAMENTO!$BB$9/PLANEJAMENTO!$BG$3)*PLANEJAMENTO!$BJ$3,0)</f>
        <v>0</v>
      </c>
      <c r="AT31" s="88">
        <f>ROUNDUP((PLANEJAMENTO!$BB$9/PLANEJAMENTO!$BG$3)*PLANEJAMENTO!$BJ$3,0)</f>
        <v>0</v>
      </c>
      <c r="AU31" s="88">
        <f>ROUNDUP((PLANEJAMENTO!$BB$9/PLANEJAMENTO!$BG$3)*PLANEJAMENTO!$BJ$3,0)</f>
        <v>0</v>
      </c>
      <c r="AV31" s="88">
        <f>ROUNDUP((PLANEJAMENTO!$BB$9/PLANEJAMENTO!$BG$3)*PLANEJAMENTO!$BJ$3,0)</f>
        <v>0</v>
      </c>
      <c r="AW31" s="43"/>
      <c r="AX31" s="88">
        <f>ROUNDUP((PLANEJAMENTO!$BB$9/PLANEJAMENTO!$BG$3)*PLANEJAMENTO!$BJ$3,0)</f>
        <v>0</v>
      </c>
      <c r="AY31" s="88">
        <f>ROUNDUP((PLANEJAMENTO!$BB$9/PLANEJAMENTO!$BG$3)*PLANEJAMENTO!$BJ$3,0)</f>
        <v>0</v>
      </c>
      <c r="AZ31" s="88">
        <f>ROUNDUP((PLANEJAMENTO!$BB$9/PLANEJAMENTO!$BG$3)*PLANEJAMENTO!$BJ$3,0)</f>
        <v>0</v>
      </c>
      <c r="BA31" s="88">
        <f>ROUNDUP((PLANEJAMENTO!$BB$9/PLANEJAMENTO!$BG$3)*PLANEJAMENTO!$BJ$3,0)</f>
        <v>0</v>
      </c>
      <c r="BB31" s="88">
        <f>ROUNDUP((PLANEJAMENTO!$BB$9/PLANEJAMENTO!$BG$3)*PLANEJAMENTO!$BJ$3,0)</f>
        <v>0</v>
      </c>
      <c r="BC31" s="88">
        <f>ROUNDUP((PLANEJAMENTO!$BB$9/PLANEJAMENTO!$BG$3)*PLANEJAMENTO!$BJ$3,0)</f>
        <v>0</v>
      </c>
      <c r="BD31" s="43"/>
      <c r="BE31" s="88">
        <f>ROUNDUP((PLANEJAMENTO!$BB$9/PLANEJAMENTO!$BG$3)*PLANEJAMENTO!$BJ$3,0)</f>
        <v>0</v>
      </c>
      <c r="BF31" s="88">
        <f>ROUNDUP((PLANEJAMENTO!$BB$9/PLANEJAMENTO!$BG$3)*PLANEJAMENTO!$BJ$3,0)</f>
        <v>0</v>
      </c>
      <c r="BG31" s="88">
        <f>ROUNDUP((PLANEJAMENTO!$BB$9/PLANEJAMENTO!$BG$3)*PLANEJAMENTO!$BJ$3,0)</f>
        <v>0</v>
      </c>
      <c r="BH31" s="88">
        <f>ROUNDUP((PLANEJAMENTO!$BB$9/PLANEJAMENTO!$BG$3)*PLANEJAMENTO!$BJ$3,0)</f>
        <v>0</v>
      </c>
      <c r="BI31" s="88">
        <f>ROUNDUP((PLANEJAMENTO!$BB$9/PLANEJAMENTO!$BG$3)*PLANEJAMENTO!$BJ$3,0)</f>
        <v>0</v>
      </c>
      <c r="BJ31" s="88">
        <f>ROUNDUP((PLANEJAMENTO!$BB$9/PLANEJAMENTO!$BG$3)*PLANEJAMENTO!$BJ$3,0)</f>
        <v>0</v>
      </c>
      <c r="BK31" s="43"/>
      <c r="BL31" s="88">
        <f>ROUNDUP((PLANEJAMENTO!$BB$9/PLANEJAMENTO!$BG$3)*PLANEJAMENTO!$BJ$3,0)</f>
        <v>0</v>
      </c>
      <c r="BM31" s="88">
        <f>ROUNDUP((PLANEJAMENTO!$BB$9/PLANEJAMENTO!$BG$3)*PLANEJAMENTO!$BJ$3,0)</f>
        <v>0</v>
      </c>
      <c r="BN31" s="88">
        <f>ROUNDUP((PLANEJAMENTO!$BB$9/PLANEJAMENTO!$BG$3)*PLANEJAMENTO!$BJ$3,0)</f>
        <v>0</v>
      </c>
      <c r="BO31" s="88">
        <f>ROUNDUP((PLANEJAMENTO!$BB$9/PLANEJAMENTO!$BG$3)*PLANEJAMENTO!$BJ$3,0)</f>
        <v>0</v>
      </c>
      <c r="BP31" s="88">
        <f>ROUNDUP((PLANEJAMENTO!$BB$9/PLANEJAMENTO!$BG$3)*PLANEJAMENTO!$BJ$3,0)</f>
        <v>0</v>
      </c>
      <c r="BQ31" s="88">
        <f>ROUNDUP((PLANEJAMENTO!$BB$9/PLANEJAMENTO!$BG$3)*PLANEJAMENTO!$BJ$3,0)</f>
        <v>0</v>
      </c>
      <c r="BR31" s="344">
        <f>SUM(AM31:BP31)</f>
        <v>0</v>
      </c>
      <c r="BS31" s="353"/>
      <c r="BT31" s="282"/>
      <c r="BU31" s="73" t="s">
        <v>89</v>
      </c>
      <c r="BV31" s="43"/>
      <c r="BW31" s="88">
        <f>ROUNDUP((PLANEJAMENTO!$BD$9/PLANEJAMENTO!$BG$3)*PLANEJAMENTO!$BJ$3,0)</f>
        <v>0</v>
      </c>
      <c r="BX31" s="88">
        <f>ROUNDUP((PLANEJAMENTO!$BD$9/PLANEJAMENTO!$BG$3)*PLANEJAMENTO!$BJ$3,0)</f>
        <v>0</v>
      </c>
      <c r="BY31" s="88">
        <f>ROUNDUP((PLANEJAMENTO!$BD$9/PLANEJAMENTO!$BG$3)*PLANEJAMENTO!$BJ$3,0)</f>
        <v>0</v>
      </c>
      <c r="BZ31" s="88">
        <f>ROUNDUP((PLANEJAMENTO!$BD$9/PLANEJAMENTO!$BG$3)*PLANEJAMENTO!$BJ$3,0)</f>
        <v>0</v>
      </c>
      <c r="CA31" s="88">
        <f>ROUNDUP((PLANEJAMENTO!$BD$9/PLANEJAMENTO!$BG$3)*PLANEJAMENTO!$BJ$3,0)</f>
        <v>0</v>
      </c>
      <c r="CB31" s="88">
        <f>ROUNDUP((PLANEJAMENTO!$BD$9/PLANEJAMENTO!$BG$3)*PLANEJAMENTO!$BJ$3,0)</f>
        <v>0</v>
      </c>
      <c r="CC31" s="43"/>
      <c r="CD31" s="88">
        <f>ROUNDUP((PLANEJAMENTO!$BD$9/PLANEJAMENTO!$BG$3)*PLANEJAMENTO!$BJ$3,0)</f>
        <v>0</v>
      </c>
      <c r="CE31" s="88">
        <f>ROUNDUP((PLANEJAMENTO!$BD$9/PLANEJAMENTO!$BG$3)*PLANEJAMENTO!$BJ$3,0)</f>
        <v>0</v>
      </c>
      <c r="CF31" s="88">
        <f>ROUNDUP((PLANEJAMENTO!$BD$9/PLANEJAMENTO!$BG$3)*PLANEJAMENTO!$BJ$3,0)</f>
        <v>0</v>
      </c>
      <c r="CG31" s="88">
        <f>ROUNDUP((PLANEJAMENTO!$BD$9/PLANEJAMENTO!$BG$3)*PLANEJAMENTO!$BJ$3,0)</f>
        <v>0</v>
      </c>
      <c r="CH31" s="88">
        <f>ROUNDUP((PLANEJAMENTO!$BD$9/PLANEJAMENTO!$BG$3)*PLANEJAMENTO!$BJ$3,0)</f>
        <v>0</v>
      </c>
      <c r="CI31" s="88">
        <f>ROUNDUP((PLANEJAMENTO!$BD$9/PLANEJAMENTO!$BG$3)*PLANEJAMENTO!$BJ$3,0)</f>
        <v>0</v>
      </c>
      <c r="CJ31" s="43"/>
      <c r="CK31" s="88">
        <f>ROUNDUP((PLANEJAMENTO!$BD$9/PLANEJAMENTO!$BG$3)*PLANEJAMENTO!$BJ$3,0)</f>
        <v>0</v>
      </c>
      <c r="CL31" s="88">
        <f>ROUNDUP((PLANEJAMENTO!$BD$9/PLANEJAMENTO!$BG$3)*PLANEJAMENTO!$BJ$3,0)</f>
        <v>0</v>
      </c>
      <c r="CM31" s="88">
        <f>ROUNDUP((PLANEJAMENTO!$BD$9/PLANEJAMENTO!$BG$3)*PLANEJAMENTO!$BJ$3,0)</f>
        <v>0</v>
      </c>
      <c r="CN31" s="88">
        <f>ROUNDUP((PLANEJAMENTO!$BD$9/PLANEJAMENTO!$BG$3)*PLANEJAMENTO!$BJ$3,0)</f>
        <v>0</v>
      </c>
      <c r="CO31" s="88">
        <f>ROUNDUP((PLANEJAMENTO!$BD$9/PLANEJAMENTO!$BG$3)*PLANEJAMENTO!$BJ$3,0)</f>
        <v>0</v>
      </c>
      <c r="CP31" s="45"/>
      <c r="CQ31" s="45"/>
      <c r="CR31" s="45"/>
      <c r="CS31" s="45"/>
      <c r="CT31" s="45"/>
      <c r="CU31" s="45"/>
      <c r="CV31" s="45"/>
      <c r="CW31" s="45"/>
      <c r="CX31" s="45"/>
      <c r="CY31" s="45"/>
      <c r="CZ31" s="46"/>
      <c r="DA31" s="344">
        <f>SUM(BV31:CY31)</f>
        <v>0</v>
      </c>
    </row>
    <row r="32" spans="1:136" ht="15.75" customHeight="1">
      <c r="A32" s="285"/>
      <c r="B32" s="282"/>
      <c r="C32" s="73" t="s">
        <v>388</v>
      </c>
      <c r="D32" s="88">
        <f>SUM(D30:D31)</f>
        <v>6</v>
      </c>
      <c r="E32" s="88">
        <f t="shared" ref="E32:H32" si="179">SUM(E30:E31)</f>
        <v>6</v>
      </c>
      <c r="F32" s="88">
        <f t="shared" si="179"/>
        <v>6</v>
      </c>
      <c r="G32" s="88">
        <f t="shared" si="179"/>
        <v>6</v>
      </c>
      <c r="H32" s="88">
        <f t="shared" si="179"/>
        <v>6</v>
      </c>
      <c r="I32" s="43"/>
      <c r="J32" s="88">
        <f>SUM(J30:J31)</f>
        <v>6</v>
      </c>
      <c r="K32" s="88">
        <f t="shared" ref="K32:N32" si="180">SUM(K30:K31)</f>
        <v>6</v>
      </c>
      <c r="L32" s="88">
        <f t="shared" si="180"/>
        <v>6</v>
      </c>
      <c r="M32" s="88">
        <f t="shared" si="180"/>
        <v>6</v>
      </c>
      <c r="N32" s="88">
        <f t="shared" si="180"/>
        <v>6</v>
      </c>
      <c r="O32" s="88">
        <f>SUM(O30:O31)</f>
        <v>6</v>
      </c>
      <c r="P32" s="43"/>
      <c r="Q32" s="88">
        <f>SUM(Q30:Q31)</f>
        <v>6</v>
      </c>
      <c r="R32" s="88">
        <f t="shared" ref="R32:T32" si="181">SUM(R30:R31)</f>
        <v>6</v>
      </c>
      <c r="S32" s="88">
        <f t="shared" si="181"/>
        <v>6</v>
      </c>
      <c r="T32" s="88">
        <f t="shared" si="181"/>
        <v>6</v>
      </c>
      <c r="U32" s="45"/>
      <c r="V32" s="45"/>
      <c r="W32" s="43"/>
      <c r="X32" s="88">
        <f>SUM(X30:X31)</f>
        <v>6</v>
      </c>
      <c r="Y32" s="88">
        <f t="shared" ref="Y32:AB32" si="182">SUM(Y30:Y31)</f>
        <v>6</v>
      </c>
      <c r="Z32" s="88">
        <f t="shared" si="182"/>
        <v>6</v>
      </c>
      <c r="AA32" s="88">
        <f t="shared" si="182"/>
        <v>6</v>
      </c>
      <c r="AB32" s="88">
        <f t="shared" si="182"/>
        <v>6</v>
      </c>
      <c r="AC32" s="88">
        <f>SUM(AC30:AC31)</f>
        <v>6</v>
      </c>
      <c r="AD32" s="43"/>
      <c r="AE32" s="88">
        <f t="shared" ref="AE32:AF32" si="183">SUM(AE30:AE31)</f>
        <v>6</v>
      </c>
      <c r="AF32" s="88">
        <f t="shared" si="183"/>
        <v>6</v>
      </c>
      <c r="AG32" s="88">
        <f>SUM(AG30:AG31)</f>
        <v>6</v>
      </c>
      <c r="AH32" s="46"/>
      <c r="AI32" s="344">
        <f>SUM(D32:AG32)</f>
        <v>144</v>
      </c>
      <c r="AK32" s="282"/>
      <c r="AL32" s="73" t="s">
        <v>388</v>
      </c>
      <c r="AM32" s="45"/>
      <c r="AN32" s="88">
        <f t="shared" ref="AN32:AO32" si="184">SUM(AN30:AN31)</f>
        <v>5</v>
      </c>
      <c r="AO32" s="88">
        <f t="shared" si="184"/>
        <v>5</v>
      </c>
      <c r="AP32" s="43"/>
      <c r="AQ32" s="88">
        <f>SUM(AQ30:AQ31)</f>
        <v>5</v>
      </c>
      <c r="AR32" s="88">
        <f t="shared" ref="AR32:AU32" si="185">SUM(AR30:AR31)</f>
        <v>5</v>
      </c>
      <c r="AS32" s="88">
        <f t="shared" si="185"/>
        <v>5</v>
      </c>
      <c r="AT32" s="88">
        <f t="shared" si="185"/>
        <v>5</v>
      </c>
      <c r="AU32" s="88">
        <f t="shared" si="185"/>
        <v>5</v>
      </c>
      <c r="AV32" s="88">
        <f>SUM(AV30:AV31)</f>
        <v>5</v>
      </c>
      <c r="AW32" s="43"/>
      <c r="AX32" s="88">
        <f>SUM(AX30:AX31)</f>
        <v>5</v>
      </c>
      <c r="AY32" s="88">
        <f t="shared" ref="AY32:BB32" si="186">SUM(AY30:AY31)</f>
        <v>5</v>
      </c>
      <c r="AZ32" s="88">
        <f t="shared" si="186"/>
        <v>5</v>
      </c>
      <c r="BA32" s="88">
        <f t="shared" si="186"/>
        <v>5</v>
      </c>
      <c r="BB32" s="88">
        <f t="shared" si="186"/>
        <v>5</v>
      </c>
      <c r="BC32" s="88">
        <f>SUM(BC30:BC31)</f>
        <v>5</v>
      </c>
      <c r="BD32" s="43"/>
      <c r="BE32" s="88">
        <f>SUM(BE30:BE31)</f>
        <v>5</v>
      </c>
      <c r="BF32" s="88">
        <f t="shared" ref="BF32:BI32" si="187">SUM(BF30:BF31)</f>
        <v>5</v>
      </c>
      <c r="BG32" s="88">
        <f t="shared" si="187"/>
        <v>5</v>
      </c>
      <c r="BH32" s="88">
        <f t="shared" si="187"/>
        <v>5</v>
      </c>
      <c r="BI32" s="88">
        <f t="shared" si="187"/>
        <v>5</v>
      </c>
      <c r="BJ32" s="88">
        <f>SUM(BJ30:BJ31)</f>
        <v>5</v>
      </c>
      <c r="BK32" s="43"/>
      <c r="BL32" s="88">
        <f>SUM(BL30:BL31)</f>
        <v>5</v>
      </c>
      <c r="BM32" s="88">
        <f t="shared" ref="BM32:BQ32" si="188">SUM(BM30:BM31)</f>
        <v>5</v>
      </c>
      <c r="BN32" s="88">
        <f t="shared" si="188"/>
        <v>5</v>
      </c>
      <c r="BO32" s="88">
        <f t="shared" si="188"/>
        <v>5</v>
      </c>
      <c r="BP32" s="88">
        <f t="shared" si="188"/>
        <v>5</v>
      </c>
      <c r="BQ32" s="88">
        <f t="shared" si="188"/>
        <v>5</v>
      </c>
      <c r="BR32" s="344">
        <f>SUM(AM32:BP32)</f>
        <v>125</v>
      </c>
      <c r="BS32" s="353"/>
      <c r="BT32" s="282"/>
      <c r="BU32" s="73" t="s">
        <v>388</v>
      </c>
      <c r="BV32" s="43"/>
      <c r="BW32" s="88">
        <f t="shared" ref="BW32:BZ32" si="189">SUM(BW30:BW31)</f>
        <v>25</v>
      </c>
      <c r="BX32" s="88">
        <f t="shared" si="189"/>
        <v>25</v>
      </c>
      <c r="BY32" s="88">
        <f t="shared" si="189"/>
        <v>25</v>
      </c>
      <c r="BZ32" s="88">
        <f t="shared" si="189"/>
        <v>25</v>
      </c>
      <c r="CA32" s="88">
        <f>SUM(CA30:CA31)</f>
        <v>25</v>
      </c>
      <c r="CB32" s="88">
        <f>SUM(CB30:CB31)</f>
        <v>25</v>
      </c>
      <c r="CC32" s="43"/>
      <c r="CD32" s="88">
        <f t="shared" ref="CD32:CF32" si="190">SUM(CD30:CD31)</f>
        <v>25</v>
      </c>
      <c r="CE32" s="88">
        <f t="shared" si="190"/>
        <v>25</v>
      </c>
      <c r="CF32" s="88">
        <f t="shared" si="190"/>
        <v>25</v>
      </c>
      <c r="CG32" s="88">
        <f>SUM(CG30:CG31)</f>
        <v>25</v>
      </c>
      <c r="CH32" s="88">
        <f>SUM(CH30:CH31)</f>
        <v>25</v>
      </c>
      <c r="CI32" s="88">
        <f>SUM(CI30:CI31)</f>
        <v>25</v>
      </c>
      <c r="CJ32" s="43"/>
      <c r="CK32" s="88">
        <f t="shared" ref="CK32:CM32" si="191">SUM(CK30:CK31)</f>
        <v>25</v>
      </c>
      <c r="CL32" s="88">
        <f t="shared" si="191"/>
        <v>25</v>
      </c>
      <c r="CM32" s="88">
        <f t="shared" si="191"/>
        <v>25</v>
      </c>
      <c r="CN32" s="88">
        <f>SUM(CN30:CN31)</f>
        <v>25</v>
      </c>
      <c r="CO32" s="88">
        <f>SUM(CO30:CO31)</f>
        <v>25</v>
      </c>
      <c r="CP32" s="45"/>
      <c r="CQ32" s="45"/>
      <c r="CR32" s="45"/>
      <c r="CS32" s="45"/>
      <c r="CT32" s="45"/>
      <c r="CU32" s="45"/>
      <c r="CV32" s="45"/>
      <c r="CW32" s="45"/>
      <c r="CX32" s="45"/>
      <c r="CY32" s="45"/>
      <c r="CZ32" s="46"/>
      <c r="DA32" s="344">
        <f>SUM(BV32:CY32)</f>
        <v>425</v>
      </c>
    </row>
    <row r="33" spans="1:105" ht="15.75" customHeight="1">
      <c r="A33" s="285"/>
      <c r="B33" s="282"/>
      <c r="C33" s="35" t="s">
        <v>45</v>
      </c>
      <c r="D33" s="33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385"/>
      <c r="V33" s="385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28"/>
      <c r="AI33" s="30">
        <f>SUM(D33:AG33)</f>
        <v>0</v>
      </c>
      <c r="AK33" s="282"/>
      <c r="AL33" s="35" t="s">
        <v>45</v>
      </c>
      <c r="AM33" s="385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30">
        <f>SUM(AM33:BP33)</f>
        <v>0</v>
      </c>
      <c r="BS33" s="353"/>
      <c r="BT33" s="282"/>
      <c r="BU33" s="35" t="s">
        <v>45</v>
      </c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385"/>
      <c r="CQ33" s="385"/>
      <c r="CR33" s="385"/>
      <c r="CS33" s="385"/>
      <c r="CT33" s="385"/>
      <c r="CU33" s="385"/>
      <c r="CV33" s="385"/>
      <c r="CW33" s="385"/>
      <c r="CX33" s="385"/>
      <c r="CY33" s="385"/>
      <c r="CZ33" s="28"/>
      <c r="DA33" s="30">
        <f>SUM(BV33:CY33)</f>
        <v>0</v>
      </c>
    </row>
    <row r="34" spans="1:105" ht="15.75" customHeight="1" thickBot="1">
      <c r="A34" s="285"/>
      <c r="B34" s="282"/>
      <c r="C34" s="73" t="s">
        <v>389</v>
      </c>
      <c r="D34" s="342">
        <f>IF(D33&gt;D30,D30,D33)-D30</f>
        <v>-6</v>
      </c>
      <c r="E34" s="342">
        <f>D34+(IF(E33&gt;E30,E30,E33)-E30)</f>
        <v>-12</v>
      </c>
      <c r="F34" s="342">
        <f t="shared" ref="F34:H34" si="192">E34+(IF(F33&gt;F30,F30,F33)-F30)</f>
        <v>-18</v>
      </c>
      <c r="G34" s="342">
        <f t="shared" si="192"/>
        <v>-24</v>
      </c>
      <c r="H34" s="342">
        <f t="shared" si="192"/>
        <v>-30</v>
      </c>
      <c r="I34" s="27"/>
      <c r="J34" s="342">
        <f>H34+(IF(J33&gt;J30,J30,J33)-J30)</f>
        <v>-36</v>
      </c>
      <c r="K34" s="342">
        <f t="shared" ref="K34:O34" si="193">J34+(IF(K33&gt;K30,K30,K33)-K30)</f>
        <v>-42</v>
      </c>
      <c r="L34" s="342">
        <f t="shared" si="193"/>
        <v>-48</v>
      </c>
      <c r="M34" s="342">
        <f t="shared" si="193"/>
        <v>-54</v>
      </c>
      <c r="N34" s="342">
        <f t="shared" si="193"/>
        <v>-60</v>
      </c>
      <c r="O34" s="342">
        <f t="shared" si="193"/>
        <v>-66</v>
      </c>
      <c r="P34" s="27"/>
      <c r="Q34" s="342">
        <f>O34+(IF(Q33&gt;Q30,Q30,Q33)-Q30)</f>
        <v>-72</v>
      </c>
      <c r="R34" s="342">
        <f t="shared" ref="R34:T34" si="194">Q34+(IF(R33&gt;R30,R30,R33)-R30)</f>
        <v>-78</v>
      </c>
      <c r="S34" s="342">
        <f t="shared" si="194"/>
        <v>-84</v>
      </c>
      <c r="T34" s="342">
        <f t="shared" si="194"/>
        <v>-90</v>
      </c>
      <c r="U34" s="386"/>
      <c r="V34" s="386"/>
      <c r="W34" s="27"/>
      <c r="X34" s="342">
        <f>T34+(IF(X33&gt;X30,X30,X33)-X30)</f>
        <v>-96</v>
      </c>
      <c r="Y34" s="342">
        <f t="shared" ref="Y34:AC34" si="195">X34+(IF(Y33&gt;Y30,Y30,Y33)-Y30)</f>
        <v>-102</v>
      </c>
      <c r="Z34" s="342">
        <f t="shared" si="195"/>
        <v>-108</v>
      </c>
      <c r="AA34" s="342">
        <f t="shared" si="195"/>
        <v>-114</v>
      </c>
      <c r="AB34" s="342">
        <f t="shared" si="195"/>
        <v>-120</v>
      </c>
      <c r="AC34" s="342">
        <f t="shared" si="195"/>
        <v>-126</v>
      </c>
      <c r="AD34" s="27"/>
      <c r="AE34" s="342">
        <f>AC34+(IF(AE33&gt;AE30,AE30,AE33)-AE30)</f>
        <v>-132</v>
      </c>
      <c r="AF34" s="342">
        <f t="shared" ref="AF34:AG34" si="196">AE34+(IF(AF33&gt;AF30,AF30,AF33)-AF30)</f>
        <v>-138</v>
      </c>
      <c r="AG34" s="342">
        <f t="shared" si="196"/>
        <v>-144</v>
      </c>
      <c r="AH34" s="29"/>
      <c r="AI34" s="31">
        <f>ROUNDUP(AG34,0)</f>
        <v>-144</v>
      </c>
      <c r="AK34" s="282"/>
      <c r="AL34" s="73" t="s">
        <v>389</v>
      </c>
      <c r="AM34" s="386"/>
      <c r="AN34" s="342">
        <f>IF(AN33&gt;AN30,AN30,AN33)-AN30</f>
        <v>-5</v>
      </c>
      <c r="AO34" s="342">
        <f t="shared" ref="AO34" si="197">AN34+(IF(AO33&gt;AO30,AO30,AO33)-AO30)</f>
        <v>-10</v>
      </c>
      <c r="AP34" s="27"/>
      <c r="AQ34" s="342">
        <f>AO34+(IF(AQ33&gt;AQ30,AQ30,AQ33)-AQ30)</f>
        <v>-15</v>
      </c>
      <c r="AR34" s="342">
        <f t="shared" ref="AR34:AV34" si="198">AQ34+(IF(AR33&gt;AR30,AR30,AR33)-AR30)</f>
        <v>-20</v>
      </c>
      <c r="AS34" s="342">
        <f t="shared" si="198"/>
        <v>-25</v>
      </c>
      <c r="AT34" s="342">
        <f t="shared" si="198"/>
        <v>-30</v>
      </c>
      <c r="AU34" s="342">
        <f t="shared" si="198"/>
        <v>-35</v>
      </c>
      <c r="AV34" s="342">
        <f t="shared" si="198"/>
        <v>-40</v>
      </c>
      <c r="AW34" s="27"/>
      <c r="AX34" s="342">
        <f>AV34+(IF(AX33&gt;AX30,AX30,AX33)-AX30)</f>
        <v>-45</v>
      </c>
      <c r="AY34" s="342">
        <f t="shared" ref="AY34:BC34" si="199">AX34+(IF(AY33&gt;AY30,AY30,AY33)-AY30)</f>
        <v>-50</v>
      </c>
      <c r="AZ34" s="342">
        <f t="shared" si="199"/>
        <v>-55</v>
      </c>
      <c r="BA34" s="342">
        <f t="shared" si="199"/>
        <v>-60</v>
      </c>
      <c r="BB34" s="342">
        <f t="shared" si="199"/>
        <v>-65</v>
      </c>
      <c r="BC34" s="342">
        <f t="shared" si="199"/>
        <v>-70</v>
      </c>
      <c r="BD34" s="27"/>
      <c r="BE34" s="342">
        <f>BC34+(IF(BE33&gt;BE30,BE30,BE33)-BE30)</f>
        <v>-75</v>
      </c>
      <c r="BF34" s="342">
        <f t="shared" ref="BF34:BJ34" si="200">BE34+(IF(BF33&gt;BF30,BF30,BF33)-BF30)</f>
        <v>-80</v>
      </c>
      <c r="BG34" s="342">
        <f t="shared" si="200"/>
        <v>-85</v>
      </c>
      <c r="BH34" s="342">
        <f t="shared" si="200"/>
        <v>-90</v>
      </c>
      <c r="BI34" s="342">
        <f t="shared" si="200"/>
        <v>-95</v>
      </c>
      <c r="BJ34" s="342">
        <f t="shared" si="200"/>
        <v>-100</v>
      </c>
      <c r="BK34" s="27"/>
      <c r="BL34" s="342">
        <f>BJ34+(IF(BL33&gt;BL30,BL30,BL33)-BL30)</f>
        <v>-105</v>
      </c>
      <c r="BM34" s="342">
        <f t="shared" ref="BM34:BQ34" si="201">BL34+(IF(BM33&gt;BM30,BM30,BM33)-BM30)</f>
        <v>-110</v>
      </c>
      <c r="BN34" s="342">
        <f t="shared" si="201"/>
        <v>-115</v>
      </c>
      <c r="BO34" s="342">
        <f t="shared" si="201"/>
        <v>-120</v>
      </c>
      <c r="BP34" s="342">
        <f t="shared" si="201"/>
        <v>-125</v>
      </c>
      <c r="BQ34" s="342">
        <f t="shared" si="201"/>
        <v>-130</v>
      </c>
      <c r="BR34" s="31">
        <f>ROUNDUP(BP34,0)</f>
        <v>-125</v>
      </c>
      <c r="BS34" s="353"/>
      <c r="BT34" s="282"/>
      <c r="BU34" s="73" t="s">
        <v>389</v>
      </c>
      <c r="BV34" s="27"/>
      <c r="BW34" s="342">
        <f>BV34+(IF(BW33&gt;BW30,BW30,BW33)-BW30)</f>
        <v>-25</v>
      </c>
      <c r="BX34" s="342">
        <f t="shared" ref="BX34:CB34" si="202">BW34+(IF(BX33&gt;BX30,BX30,BX33)-BX30)</f>
        <v>-50</v>
      </c>
      <c r="BY34" s="342">
        <f t="shared" si="202"/>
        <v>-75</v>
      </c>
      <c r="BZ34" s="342">
        <f t="shared" si="202"/>
        <v>-100</v>
      </c>
      <c r="CA34" s="342">
        <f t="shared" si="202"/>
        <v>-125</v>
      </c>
      <c r="CB34" s="342">
        <f t="shared" si="202"/>
        <v>-150</v>
      </c>
      <c r="CC34" s="27"/>
      <c r="CD34" s="342">
        <f>CB34+(IF(CD33&gt;CD30,CD30,CD33)-CD30)</f>
        <v>-175</v>
      </c>
      <c r="CE34" s="342">
        <f t="shared" ref="CE34:CI34" si="203">CD34+(IF(CE33&gt;CE30,CE30,CE33)-CE30)</f>
        <v>-200</v>
      </c>
      <c r="CF34" s="342">
        <f t="shared" si="203"/>
        <v>-225</v>
      </c>
      <c r="CG34" s="342">
        <f t="shared" si="203"/>
        <v>-250</v>
      </c>
      <c r="CH34" s="342">
        <f t="shared" si="203"/>
        <v>-275</v>
      </c>
      <c r="CI34" s="342">
        <f t="shared" si="203"/>
        <v>-300</v>
      </c>
      <c r="CJ34" s="27"/>
      <c r="CK34" s="342">
        <f>CI34+(IF(CK33&gt;CK30,CK30,CK33)-CK30)</f>
        <v>-325</v>
      </c>
      <c r="CL34" s="342">
        <f t="shared" ref="CL34:CO34" si="204">CK34+(IF(CL33&gt;CL30,CL30,CL33)-CL30)</f>
        <v>-350</v>
      </c>
      <c r="CM34" s="342">
        <f t="shared" si="204"/>
        <v>-375</v>
      </c>
      <c r="CN34" s="342">
        <f t="shared" si="204"/>
        <v>-400</v>
      </c>
      <c r="CO34" s="342">
        <f t="shared" si="204"/>
        <v>-425</v>
      </c>
      <c r="CP34" s="386"/>
      <c r="CQ34" s="386"/>
      <c r="CR34" s="386"/>
      <c r="CS34" s="386"/>
      <c r="CT34" s="386"/>
      <c r="CU34" s="386"/>
      <c r="CV34" s="386"/>
      <c r="CW34" s="386"/>
      <c r="CX34" s="386"/>
      <c r="CY34" s="386"/>
      <c r="CZ34" s="29"/>
      <c r="DA34" s="31">
        <f>ROUNDUP(CY34,0)</f>
        <v>0</v>
      </c>
    </row>
    <row r="35" spans="1:105" ht="15.75" customHeight="1" thickBot="1">
      <c r="A35" s="285"/>
      <c r="B35" s="283"/>
      <c r="C35" s="142" t="s">
        <v>94</v>
      </c>
      <c r="D35" s="341">
        <f>IF(D33&gt;172,D33-172,0)-D31</f>
        <v>0</v>
      </c>
      <c r="E35" s="341">
        <f>D35 + (IF(E33&gt;172,E33-172,0)-E31)</f>
        <v>0</v>
      </c>
      <c r="F35" s="341">
        <f t="shared" ref="F35:H35" si="205">E35 + (IF(F33&gt;172,F33-172,0)-F31)</f>
        <v>0</v>
      </c>
      <c r="G35" s="341">
        <f t="shared" si="205"/>
        <v>0</v>
      </c>
      <c r="H35" s="341">
        <f t="shared" si="205"/>
        <v>0</v>
      </c>
      <c r="I35" s="140"/>
      <c r="J35" s="341">
        <f>H35+(IF(J33&gt;172,J33-172,0)-J31)</f>
        <v>0</v>
      </c>
      <c r="K35" s="341">
        <f>J35 + (IF(K33&gt;172,K33-172,0)-K31)</f>
        <v>0</v>
      </c>
      <c r="L35" s="341">
        <f t="shared" ref="L35:O35" si="206">K35 + (IF(L33&gt;172,L33-172,0)-L31)</f>
        <v>0</v>
      </c>
      <c r="M35" s="341">
        <f t="shared" si="206"/>
        <v>0</v>
      </c>
      <c r="N35" s="341">
        <f t="shared" si="206"/>
        <v>0</v>
      </c>
      <c r="O35" s="341">
        <f t="shared" si="206"/>
        <v>0</v>
      </c>
      <c r="P35" s="140"/>
      <c r="Q35" s="341">
        <f>O35+(IF(Q33&gt;172,Q33-172,0)-Q31)</f>
        <v>0</v>
      </c>
      <c r="R35" s="341">
        <f>Q35 + (IF(R33&gt;172,R33-172,0)-R31)</f>
        <v>0</v>
      </c>
      <c r="S35" s="341">
        <f t="shared" ref="S35:V35" si="207">R35 + (IF(S33&gt;172,S33-172,0)-S31)</f>
        <v>0</v>
      </c>
      <c r="T35" s="341">
        <f t="shared" si="207"/>
        <v>0</v>
      </c>
      <c r="U35" s="387"/>
      <c r="V35" s="387"/>
      <c r="W35" s="140"/>
      <c r="X35" s="341">
        <f>T35+(IF(X33&gt;172,X33-172,0)-X31)</f>
        <v>0</v>
      </c>
      <c r="Y35" s="341">
        <f>X35 + (IF(Y33&gt;172,Y33-172,0)-Y31)</f>
        <v>0</v>
      </c>
      <c r="Z35" s="341">
        <f t="shared" ref="Z35:AC35" si="208">Y35 + (IF(Z33&gt;172,Z33-172,0)-Z31)</f>
        <v>0</v>
      </c>
      <c r="AA35" s="341">
        <f t="shared" si="208"/>
        <v>0</v>
      </c>
      <c r="AB35" s="341">
        <f t="shared" si="208"/>
        <v>0</v>
      </c>
      <c r="AC35" s="341">
        <f t="shared" si="208"/>
        <v>0</v>
      </c>
      <c r="AD35" s="140"/>
      <c r="AE35" s="341">
        <f>AC35+(IF(AE33&gt;172,AE33-172,0)-AE31)</f>
        <v>0</v>
      </c>
      <c r="AF35" s="341">
        <f>AE35 + (IF(AF33&gt;172,AF33-172,0)-AF31)</f>
        <v>0</v>
      </c>
      <c r="AG35" s="341">
        <f t="shared" ref="AG35" si="209">AF35 + (IF(AG33&gt;172,AG33-172,0)-AG31)</f>
        <v>0</v>
      </c>
      <c r="AH35" s="141"/>
      <c r="AI35" s="343">
        <f>AG35</f>
        <v>0</v>
      </c>
      <c r="AK35" s="283"/>
      <c r="AL35" s="142" t="s">
        <v>94</v>
      </c>
      <c r="AM35" s="387"/>
      <c r="AN35" s="341">
        <f>AM35 + (IF(AN33&gt;172,AN33-172,0)-AN31)</f>
        <v>0</v>
      </c>
      <c r="AO35" s="341">
        <f t="shared" ref="AO35" si="210">AN35 + (IF(AO33&gt;172,AO33-172,0)-AO31)</f>
        <v>0</v>
      </c>
      <c r="AP35" s="140"/>
      <c r="AQ35" s="341">
        <f>AO35+(IF(AQ33&gt;172,AQ33-172,0)-AQ31)</f>
        <v>0</v>
      </c>
      <c r="AR35" s="341">
        <f>AQ35 + (IF(AR33&gt;172,AR33-172,0)-AR31)</f>
        <v>0</v>
      </c>
      <c r="AS35" s="341">
        <f t="shared" ref="AS35:AV35" si="211">AR35 + (IF(AS33&gt;172,AS33-172,0)-AS31)</f>
        <v>0</v>
      </c>
      <c r="AT35" s="341">
        <f t="shared" si="211"/>
        <v>0</v>
      </c>
      <c r="AU35" s="341">
        <f t="shared" si="211"/>
        <v>0</v>
      </c>
      <c r="AV35" s="341">
        <f t="shared" si="211"/>
        <v>0</v>
      </c>
      <c r="AW35" s="140"/>
      <c r="AX35" s="341">
        <f>AV35+(IF(AX33&gt;172,AX33-172,0)-AX31)</f>
        <v>0</v>
      </c>
      <c r="AY35" s="341">
        <f>AX35 + (IF(AY33&gt;172,AY33-172,0)-AY31)</f>
        <v>0</v>
      </c>
      <c r="AZ35" s="341">
        <f t="shared" ref="AZ35:BC35" si="212">AY35 + (IF(AZ33&gt;172,AZ33-172,0)-AZ31)</f>
        <v>0</v>
      </c>
      <c r="BA35" s="341">
        <f t="shared" si="212"/>
        <v>0</v>
      </c>
      <c r="BB35" s="341">
        <f t="shared" si="212"/>
        <v>0</v>
      </c>
      <c r="BC35" s="341">
        <f t="shared" si="212"/>
        <v>0</v>
      </c>
      <c r="BD35" s="140"/>
      <c r="BE35" s="341">
        <f>BC35+(IF(BE33&gt;172,BE33-172,0)-BE31)</f>
        <v>0</v>
      </c>
      <c r="BF35" s="341">
        <f>BE35 + (IF(BF33&gt;172,BF33-172,0)-BF31)</f>
        <v>0</v>
      </c>
      <c r="BG35" s="341">
        <f t="shared" ref="BG35:BJ35" si="213">BF35 + (IF(BG33&gt;172,BG33-172,0)-BG31)</f>
        <v>0</v>
      </c>
      <c r="BH35" s="341">
        <f t="shared" si="213"/>
        <v>0</v>
      </c>
      <c r="BI35" s="341">
        <f t="shared" si="213"/>
        <v>0</v>
      </c>
      <c r="BJ35" s="341">
        <f t="shared" si="213"/>
        <v>0</v>
      </c>
      <c r="BK35" s="140"/>
      <c r="BL35" s="341">
        <f>BJ35+(IF(BL33&gt;172,BL33-172,0)-BL31)</f>
        <v>0</v>
      </c>
      <c r="BM35" s="341">
        <f>BL35 + (IF(BM33&gt;172,BM33-172,0)-BM31)</f>
        <v>0</v>
      </c>
      <c r="BN35" s="341">
        <f t="shared" ref="BN35:BQ35" si="214">BM35 + (IF(BN33&gt;172,BN33-172,0)-BN31)</f>
        <v>0</v>
      </c>
      <c r="BO35" s="341">
        <f t="shared" si="214"/>
        <v>0</v>
      </c>
      <c r="BP35" s="341">
        <f t="shared" si="214"/>
        <v>0</v>
      </c>
      <c r="BQ35" s="341">
        <f t="shared" si="214"/>
        <v>0</v>
      </c>
      <c r="BR35" s="343">
        <f>BP35</f>
        <v>0</v>
      </c>
      <c r="BS35" s="353"/>
      <c r="BT35" s="283"/>
      <c r="BU35" s="142" t="s">
        <v>94</v>
      </c>
      <c r="BV35" s="140"/>
      <c r="BW35" s="341">
        <f>BV35 + (IF(BW33&gt;172,BW33-172,0)-BW31)</f>
        <v>0</v>
      </c>
      <c r="BX35" s="341">
        <f t="shared" ref="BX35:BZ35" si="215">BW35 + (IF(BX33&gt;172,BX33-172,0)-BX31)</f>
        <v>0</v>
      </c>
      <c r="BY35" s="341">
        <f t="shared" si="215"/>
        <v>0</v>
      </c>
      <c r="BZ35" s="341">
        <f t="shared" si="215"/>
        <v>0</v>
      </c>
      <c r="CA35" s="341">
        <f>BY35+(IF(CA33&gt;172,CA33-172,0)-CA31)</f>
        <v>0</v>
      </c>
      <c r="CB35" s="341">
        <f>BZ35+(IF(CB33&gt;172,CB33-172,0)-CB31)</f>
        <v>0</v>
      </c>
      <c r="CC35" s="140"/>
      <c r="CD35" s="341">
        <f t="shared" ref="CD35:CH35" si="216">CC35 + (IF(CD33&gt;172,CD33-172,0)-CD31)</f>
        <v>0</v>
      </c>
      <c r="CE35" s="341">
        <f t="shared" si="216"/>
        <v>0</v>
      </c>
      <c r="CF35" s="341">
        <f t="shared" si="216"/>
        <v>0</v>
      </c>
      <c r="CG35" s="341">
        <f t="shared" si="216"/>
        <v>0</v>
      </c>
      <c r="CH35" s="341">
        <f t="shared" si="216"/>
        <v>0</v>
      </c>
      <c r="CI35" s="341">
        <f>CG35+(IF(CI33&gt;172,CI33-172,0)-CI31)</f>
        <v>0</v>
      </c>
      <c r="CJ35" s="140"/>
      <c r="CK35" s="341">
        <f t="shared" ref="CK35:CO35" si="217">CJ35 + (IF(CK33&gt;172,CK33-172,0)-CK31)</f>
        <v>0</v>
      </c>
      <c r="CL35" s="341">
        <f t="shared" si="217"/>
        <v>0</v>
      </c>
      <c r="CM35" s="341">
        <f t="shared" si="217"/>
        <v>0</v>
      </c>
      <c r="CN35" s="341">
        <f t="shared" si="217"/>
        <v>0</v>
      </c>
      <c r="CO35" s="341">
        <f t="shared" si="217"/>
        <v>0</v>
      </c>
      <c r="CP35" s="387"/>
      <c r="CQ35" s="387"/>
      <c r="CR35" s="387"/>
      <c r="CS35" s="387"/>
      <c r="CT35" s="387"/>
      <c r="CU35" s="387"/>
      <c r="CV35" s="387"/>
      <c r="CW35" s="387"/>
      <c r="CX35" s="387"/>
      <c r="CY35" s="387"/>
      <c r="CZ35" s="141"/>
      <c r="DA35" s="343">
        <f>CY35</f>
        <v>0</v>
      </c>
    </row>
    <row r="36" spans="1:105" ht="15.75" customHeight="1">
      <c r="A36" s="285"/>
      <c r="B36" s="281" t="s">
        <v>51</v>
      </c>
      <c r="C36" s="34" t="s">
        <v>88</v>
      </c>
      <c r="D36" s="50">
        <f>ROUNDUP((PLANEJAMENTO!$AY$9/PLANEJAMENTO!$BG$3)*PLANEJAMENTO!$BJ$4,0)</f>
        <v>4</v>
      </c>
      <c r="E36" s="50">
        <f>ROUNDUP((PLANEJAMENTO!$AY$9/PLANEJAMENTO!$BG$3)*PLANEJAMENTO!$BJ$4,0)</f>
        <v>4</v>
      </c>
      <c r="F36" s="50">
        <f>ROUNDUP((PLANEJAMENTO!$AY$9/PLANEJAMENTO!$BG$3)*PLANEJAMENTO!$BJ$4,0)</f>
        <v>4</v>
      </c>
      <c r="G36" s="50">
        <f>ROUNDUP((PLANEJAMENTO!$AY$9/PLANEJAMENTO!$BG$3)*PLANEJAMENTO!$BJ$4,0)</f>
        <v>4</v>
      </c>
      <c r="H36" s="50">
        <f>ROUNDUP((PLANEJAMENTO!$AY$9/PLANEJAMENTO!$BG$3)*PLANEJAMENTO!$BJ$4,0)</f>
        <v>4</v>
      </c>
      <c r="I36" s="38"/>
      <c r="J36" s="50">
        <f>ROUNDUP((PLANEJAMENTO!$AY$9/PLANEJAMENTO!$BG$3)*PLANEJAMENTO!$BJ$4,0)</f>
        <v>4</v>
      </c>
      <c r="K36" s="50">
        <f>ROUNDUP((PLANEJAMENTO!$AY$9/PLANEJAMENTO!$BG$3)*PLANEJAMENTO!$BJ$4,0)</f>
        <v>4</v>
      </c>
      <c r="L36" s="50">
        <f>ROUNDUP((PLANEJAMENTO!$AY$9/PLANEJAMENTO!$BG$3)*PLANEJAMENTO!$BJ$4,0)</f>
        <v>4</v>
      </c>
      <c r="M36" s="50">
        <f>ROUNDUP((PLANEJAMENTO!$AY$9/PLANEJAMENTO!$BG$3)*PLANEJAMENTO!$BJ$4,0)</f>
        <v>4</v>
      </c>
      <c r="N36" s="50">
        <f>ROUNDUP((PLANEJAMENTO!$AY$9/PLANEJAMENTO!$BG$3)*PLANEJAMENTO!$BJ$4,0)</f>
        <v>4</v>
      </c>
      <c r="O36" s="50">
        <f>ROUNDUP((PLANEJAMENTO!$AY$9/PLANEJAMENTO!$BG$3)*PLANEJAMENTO!$BJ$4,0)</f>
        <v>4</v>
      </c>
      <c r="P36" s="38"/>
      <c r="Q36" s="50">
        <f>ROUNDUP((PLANEJAMENTO!$AY$9/PLANEJAMENTO!$BG$3)*PLANEJAMENTO!$BJ$4,0)</f>
        <v>4</v>
      </c>
      <c r="R36" s="50">
        <f>ROUNDUP((PLANEJAMENTO!$AY$9/PLANEJAMENTO!$BG$3)*PLANEJAMENTO!$BJ$4,0)</f>
        <v>4</v>
      </c>
      <c r="S36" s="50">
        <f>ROUNDUP((PLANEJAMENTO!$AY$9/PLANEJAMENTO!$BG$3)*PLANEJAMENTO!$BJ$4,0)</f>
        <v>4</v>
      </c>
      <c r="T36" s="50">
        <f>ROUNDUP((PLANEJAMENTO!$AY$9/PLANEJAMENTO!$BG$3)*PLANEJAMENTO!$BJ$4,0)</f>
        <v>4</v>
      </c>
      <c r="U36" s="372"/>
      <c r="V36" s="372"/>
      <c r="W36" s="38"/>
      <c r="X36" s="50">
        <f>ROUNDUP((PLANEJAMENTO!$AY$9/PLANEJAMENTO!$BG$3)*PLANEJAMENTO!$BJ$4,0)</f>
        <v>4</v>
      </c>
      <c r="Y36" s="50">
        <f>ROUNDUP((PLANEJAMENTO!$AY$9/PLANEJAMENTO!$BG$3)*PLANEJAMENTO!$BJ$4,0)</f>
        <v>4</v>
      </c>
      <c r="Z36" s="50">
        <f>ROUNDUP((PLANEJAMENTO!$AY$9/PLANEJAMENTO!$BG$3)*PLANEJAMENTO!$BJ$4,0)</f>
        <v>4</v>
      </c>
      <c r="AA36" s="50">
        <f>ROUNDUP((PLANEJAMENTO!$AY$9/PLANEJAMENTO!$BG$3)*PLANEJAMENTO!$BJ$4,0)</f>
        <v>4</v>
      </c>
      <c r="AB36" s="50">
        <f>ROUNDUP((PLANEJAMENTO!$AY$9/PLANEJAMENTO!$BG$3)*PLANEJAMENTO!$BJ$4,0)</f>
        <v>4</v>
      </c>
      <c r="AC36" s="50">
        <f>ROUNDUP((PLANEJAMENTO!$AY$9/PLANEJAMENTO!$BG$3)*PLANEJAMENTO!$BJ$4,0)</f>
        <v>4</v>
      </c>
      <c r="AD36" s="38"/>
      <c r="AE36" s="50">
        <f>ROUNDUP((PLANEJAMENTO!$AY$9/PLANEJAMENTO!$BG$3)*PLANEJAMENTO!$BJ$4,0)</f>
        <v>4</v>
      </c>
      <c r="AF36" s="50">
        <f>ROUNDUP((PLANEJAMENTO!$AY$9/PLANEJAMENTO!$BG$3)*PLANEJAMENTO!$BJ$4,0)</f>
        <v>4</v>
      </c>
      <c r="AG36" s="50">
        <f>ROUNDUP((PLANEJAMENTO!$AY$9/PLANEJAMENTO!$BG$3)*PLANEJAMENTO!$BJ$4,0)</f>
        <v>4</v>
      </c>
      <c r="AH36" s="39"/>
      <c r="AI36" s="340">
        <f>ROUNDUP(SUM(D36:AG36),0)</f>
        <v>96</v>
      </c>
      <c r="AK36" s="281" t="s">
        <v>51</v>
      </c>
      <c r="AL36" s="34" t="s">
        <v>88</v>
      </c>
      <c r="AM36" s="372"/>
      <c r="AN36" s="50">
        <f>ROUNDUP((PLANEJAMENTO!$BA$9/PLANEJAMENTO!$BG$4)*PLANEJAMENTO!$BJ$4,0)</f>
        <v>4</v>
      </c>
      <c r="AO36" s="50">
        <f>ROUNDUP((PLANEJAMENTO!$BA$9/PLANEJAMENTO!$BG$4)*PLANEJAMENTO!$BJ$4,0)</f>
        <v>4</v>
      </c>
      <c r="AP36" s="38"/>
      <c r="AQ36" s="50">
        <f>ROUNDUP((PLANEJAMENTO!$BA$9/PLANEJAMENTO!$BG$4)*PLANEJAMENTO!$BJ$4,0)</f>
        <v>4</v>
      </c>
      <c r="AR36" s="50">
        <f>ROUNDUP((PLANEJAMENTO!$BA$9/PLANEJAMENTO!$BG$4)*PLANEJAMENTO!$BJ$4,0)</f>
        <v>4</v>
      </c>
      <c r="AS36" s="50">
        <f>ROUNDUP((PLANEJAMENTO!$BA$9/PLANEJAMENTO!$BG$4)*PLANEJAMENTO!$BJ$4,0)</f>
        <v>4</v>
      </c>
      <c r="AT36" s="50">
        <f>ROUNDUP((PLANEJAMENTO!$BA$9/PLANEJAMENTO!$BG$4)*PLANEJAMENTO!$BJ$4,0)</f>
        <v>4</v>
      </c>
      <c r="AU36" s="50">
        <f>ROUNDUP((PLANEJAMENTO!$BA$9/PLANEJAMENTO!$BG$4)*PLANEJAMENTO!$BJ$4,0)</f>
        <v>4</v>
      </c>
      <c r="AV36" s="50">
        <f>ROUNDUP((PLANEJAMENTO!$BA$9/PLANEJAMENTO!$BG$4)*PLANEJAMENTO!$BJ$4,0)</f>
        <v>4</v>
      </c>
      <c r="AW36" s="38"/>
      <c r="AX36" s="50">
        <f>ROUNDUP((PLANEJAMENTO!$BA$9/PLANEJAMENTO!$BG$4)*PLANEJAMENTO!$BJ$4,0)</f>
        <v>4</v>
      </c>
      <c r="AY36" s="50">
        <f>ROUNDUP((PLANEJAMENTO!$BA$9/PLANEJAMENTO!$BG$4)*PLANEJAMENTO!$BJ$4,0)</f>
        <v>4</v>
      </c>
      <c r="AZ36" s="50">
        <f>ROUNDUP((PLANEJAMENTO!$BA$9/PLANEJAMENTO!$BG$4)*PLANEJAMENTO!$BJ$4,0)</f>
        <v>4</v>
      </c>
      <c r="BA36" s="50">
        <f>ROUNDUP((PLANEJAMENTO!$BA$9/PLANEJAMENTO!$BG$4)*PLANEJAMENTO!$BJ$4,0)</f>
        <v>4</v>
      </c>
      <c r="BB36" s="50">
        <f>ROUNDUP((PLANEJAMENTO!$BA$9/PLANEJAMENTO!$BG$4)*PLANEJAMENTO!$BJ$4,0)</f>
        <v>4</v>
      </c>
      <c r="BC36" s="50">
        <f>ROUNDUP((PLANEJAMENTO!$BA$9/PLANEJAMENTO!$BG$4)*PLANEJAMENTO!$BJ$4,0)</f>
        <v>4</v>
      </c>
      <c r="BD36" s="38"/>
      <c r="BE36" s="50">
        <f>ROUNDUP((PLANEJAMENTO!$BA$9/PLANEJAMENTO!$BG$4)*PLANEJAMENTO!$BJ$4,0)</f>
        <v>4</v>
      </c>
      <c r="BF36" s="50">
        <f>ROUNDUP((PLANEJAMENTO!$BA$9/PLANEJAMENTO!$BG$4)*PLANEJAMENTO!$BJ$4,0)</f>
        <v>4</v>
      </c>
      <c r="BG36" s="50">
        <f>ROUNDUP((PLANEJAMENTO!$BA$9/PLANEJAMENTO!$BG$4)*PLANEJAMENTO!$BJ$4,0)</f>
        <v>4</v>
      </c>
      <c r="BH36" s="50">
        <f>ROUNDUP((PLANEJAMENTO!$BA$9/PLANEJAMENTO!$BG$4)*PLANEJAMENTO!$BJ$4,0)</f>
        <v>4</v>
      </c>
      <c r="BI36" s="50">
        <f>ROUNDUP((PLANEJAMENTO!$BA$9/PLANEJAMENTO!$BG$4)*PLANEJAMENTO!$BJ$4,0)</f>
        <v>4</v>
      </c>
      <c r="BJ36" s="50">
        <f>ROUNDUP((PLANEJAMENTO!$BA$9/PLANEJAMENTO!$BG$4)*PLANEJAMENTO!$BJ$4,0)</f>
        <v>4</v>
      </c>
      <c r="BK36" s="38"/>
      <c r="BL36" s="50">
        <f>ROUNDUP((PLANEJAMENTO!$BA$9/PLANEJAMENTO!$BG$4)*PLANEJAMENTO!$BJ$4,0)</f>
        <v>4</v>
      </c>
      <c r="BM36" s="50">
        <f>ROUNDUP((PLANEJAMENTO!$BA$9/PLANEJAMENTO!$BG$4)*PLANEJAMENTO!$BJ$4,0)</f>
        <v>4</v>
      </c>
      <c r="BN36" s="50">
        <f>ROUNDUP((PLANEJAMENTO!$BA$9/PLANEJAMENTO!$BG$4)*PLANEJAMENTO!$BJ$4,0)</f>
        <v>4</v>
      </c>
      <c r="BO36" s="50">
        <f>ROUNDUP((PLANEJAMENTO!$BA$9/PLANEJAMENTO!$BG$4)*PLANEJAMENTO!$BJ$4,0)</f>
        <v>4</v>
      </c>
      <c r="BP36" s="50">
        <f>ROUNDUP((PLANEJAMENTO!$BA$9/PLANEJAMENTO!$BG$4)*PLANEJAMENTO!$BJ$4,0)</f>
        <v>4</v>
      </c>
      <c r="BQ36" s="50">
        <f>ROUNDUP((PLANEJAMENTO!$BA$9/PLANEJAMENTO!$BG$4)*PLANEJAMENTO!$BJ$4,0)</f>
        <v>4</v>
      </c>
      <c r="BR36" s="340">
        <f>ROUNDUP(SUM(AM36:BP36),0)</f>
        <v>100</v>
      </c>
      <c r="BS36" s="353"/>
      <c r="BT36" s="281" t="s">
        <v>51</v>
      </c>
      <c r="BU36" s="34" t="s">
        <v>88</v>
      </c>
      <c r="BV36" s="38"/>
      <c r="BW36" s="50">
        <f>ROUNDUP((PLANEJAMENTO!$BC$9/PLANEJAMENTO!$BG$5)*PLANEJAMENTO!$BJ$4,0)</f>
        <v>19</v>
      </c>
      <c r="BX36" s="50">
        <f>ROUNDUP((PLANEJAMENTO!$BC$9/PLANEJAMENTO!$BG$5)*PLANEJAMENTO!$BJ$4,0)</f>
        <v>19</v>
      </c>
      <c r="BY36" s="50">
        <f>ROUNDUP((PLANEJAMENTO!$BC$9/PLANEJAMENTO!$BG$5)*PLANEJAMENTO!$BJ$4,0)</f>
        <v>19</v>
      </c>
      <c r="BZ36" s="50">
        <f>ROUNDUP((PLANEJAMENTO!$BC$9/PLANEJAMENTO!$BG$5)*PLANEJAMENTO!$BJ$4,0)</f>
        <v>19</v>
      </c>
      <c r="CA36" s="50">
        <f>ROUNDUP((PLANEJAMENTO!$BC$9/PLANEJAMENTO!$BG$5)*PLANEJAMENTO!$BJ$4,0)</f>
        <v>19</v>
      </c>
      <c r="CB36" s="50">
        <f>ROUNDUP((PLANEJAMENTO!$BC$9/PLANEJAMENTO!$BG$5)*PLANEJAMENTO!$BJ$4,0)</f>
        <v>19</v>
      </c>
      <c r="CC36" s="38"/>
      <c r="CD36" s="50">
        <f>ROUNDUP((PLANEJAMENTO!$BC$9/PLANEJAMENTO!$BG$5)*PLANEJAMENTO!$BJ$4,0)</f>
        <v>19</v>
      </c>
      <c r="CE36" s="50">
        <f>ROUNDUP((PLANEJAMENTO!$BC$9/PLANEJAMENTO!$BG$5)*PLANEJAMENTO!$BJ$4,0)</f>
        <v>19</v>
      </c>
      <c r="CF36" s="50">
        <f>ROUNDUP((PLANEJAMENTO!$BC$9/PLANEJAMENTO!$BG$5)*PLANEJAMENTO!$BJ$4,0)</f>
        <v>19</v>
      </c>
      <c r="CG36" s="50">
        <f>ROUNDUP((PLANEJAMENTO!$BC$9/PLANEJAMENTO!$BG$5)*PLANEJAMENTO!$BJ$4,0)</f>
        <v>19</v>
      </c>
      <c r="CH36" s="50">
        <f>ROUNDUP((PLANEJAMENTO!$BC$9/PLANEJAMENTO!$BG$5)*PLANEJAMENTO!$BJ$4,0)</f>
        <v>19</v>
      </c>
      <c r="CI36" s="50">
        <f>ROUNDUP((PLANEJAMENTO!$BC$9/PLANEJAMENTO!$BG$5)*PLANEJAMENTO!$BJ$4,0)</f>
        <v>19</v>
      </c>
      <c r="CJ36" s="38"/>
      <c r="CK36" s="50">
        <f>ROUNDUP((PLANEJAMENTO!$BC$9/PLANEJAMENTO!$BG$5)*PLANEJAMENTO!$BJ$4,0)</f>
        <v>19</v>
      </c>
      <c r="CL36" s="50">
        <f>ROUNDUP((PLANEJAMENTO!$BC$9/PLANEJAMENTO!$BG$5)*PLANEJAMENTO!$BJ$4,0)</f>
        <v>19</v>
      </c>
      <c r="CM36" s="50">
        <f>ROUNDUP((PLANEJAMENTO!$BC$9/PLANEJAMENTO!$BG$5)*PLANEJAMENTO!$BJ$4,0)</f>
        <v>19</v>
      </c>
      <c r="CN36" s="50">
        <f>ROUNDUP((PLANEJAMENTO!$BC$9/PLANEJAMENTO!$BG$5)*PLANEJAMENTO!$BJ$4,0)</f>
        <v>19</v>
      </c>
      <c r="CO36" s="50">
        <f>ROUNDUP((PLANEJAMENTO!$BC$9/PLANEJAMENTO!$BG$5)*PLANEJAMENTO!$BJ$4,0)</f>
        <v>19</v>
      </c>
      <c r="CP36" s="372"/>
      <c r="CQ36" s="372"/>
      <c r="CR36" s="372"/>
      <c r="CS36" s="372"/>
      <c r="CT36" s="372"/>
      <c r="CU36" s="372"/>
      <c r="CV36" s="372"/>
      <c r="CW36" s="372"/>
      <c r="CX36" s="372"/>
      <c r="CY36" s="372"/>
      <c r="CZ36" s="39"/>
      <c r="DA36" s="340">
        <f>ROUNDUP(SUM(BV36:CY36),0)</f>
        <v>323</v>
      </c>
    </row>
    <row r="37" spans="1:105" ht="15.75" customHeight="1">
      <c r="A37" s="285"/>
      <c r="B37" s="282"/>
      <c r="C37" s="73" t="s">
        <v>89</v>
      </c>
      <c r="D37" s="88">
        <f>ROUNDUP((PLANEJAMENTO!$AZ$9/PLANEJAMENTO!$BG$3)*PLANEJAMENTO!$BJ$4,0)</f>
        <v>0</v>
      </c>
      <c r="E37" s="88">
        <f>ROUNDUP((PLANEJAMENTO!$AZ$9/PLANEJAMENTO!$BG$3)*PLANEJAMENTO!$BJ$4,0)</f>
        <v>0</v>
      </c>
      <c r="F37" s="88">
        <f>ROUNDUP((PLANEJAMENTO!$AZ$9/PLANEJAMENTO!$BG$3)*PLANEJAMENTO!$BJ$4,0)</f>
        <v>0</v>
      </c>
      <c r="G37" s="88">
        <f>ROUNDUP((PLANEJAMENTO!$AZ$9/PLANEJAMENTO!$BG$3)*PLANEJAMENTO!$BJ$4,0)</f>
        <v>0</v>
      </c>
      <c r="H37" s="88">
        <f>ROUNDUP((PLANEJAMENTO!$AZ$9/PLANEJAMENTO!$BG$3)*PLANEJAMENTO!$BJ$4,0)</f>
        <v>0</v>
      </c>
      <c r="I37" s="43"/>
      <c r="J37" s="88">
        <f>ROUNDUP((PLANEJAMENTO!$AZ$9/PLANEJAMENTO!$BG$3)*PLANEJAMENTO!$BJ$4,0)</f>
        <v>0</v>
      </c>
      <c r="K37" s="88">
        <f>ROUNDUP((PLANEJAMENTO!$AZ$9/PLANEJAMENTO!$BG$3)*PLANEJAMENTO!$BJ$4,0)</f>
        <v>0</v>
      </c>
      <c r="L37" s="88">
        <f>ROUNDUP((PLANEJAMENTO!$AZ$9/PLANEJAMENTO!$BG$3)*PLANEJAMENTO!$BJ$4,0)</f>
        <v>0</v>
      </c>
      <c r="M37" s="88">
        <f>ROUNDUP((PLANEJAMENTO!$AZ$9/PLANEJAMENTO!$BG$3)*PLANEJAMENTO!$BJ$4,0)</f>
        <v>0</v>
      </c>
      <c r="N37" s="88">
        <f>ROUNDUP((PLANEJAMENTO!$AZ$9/PLANEJAMENTO!$BG$3)*PLANEJAMENTO!$BJ$4,0)</f>
        <v>0</v>
      </c>
      <c r="O37" s="88">
        <f>ROUNDUP((PLANEJAMENTO!$AZ$9/PLANEJAMENTO!$BG$3)*PLANEJAMENTO!$BJ$4,0)</f>
        <v>0</v>
      </c>
      <c r="P37" s="43"/>
      <c r="Q37" s="88">
        <f>ROUNDUP((PLANEJAMENTO!$AZ$9/PLANEJAMENTO!$BG$3)*PLANEJAMENTO!$BJ$4,0)</f>
        <v>0</v>
      </c>
      <c r="R37" s="88">
        <f>ROUNDUP((PLANEJAMENTO!$AZ$9/PLANEJAMENTO!$BG$3)*PLANEJAMENTO!$BJ$4,0)</f>
        <v>0</v>
      </c>
      <c r="S37" s="88">
        <f>ROUNDUP((PLANEJAMENTO!$AZ$9/PLANEJAMENTO!$BG$3)*PLANEJAMENTO!$BJ$4,0)</f>
        <v>0</v>
      </c>
      <c r="T37" s="88">
        <f>ROUNDUP((PLANEJAMENTO!$AZ$9/PLANEJAMENTO!$BG$3)*PLANEJAMENTO!$BJ$4,0)</f>
        <v>0</v>
      </c>
      <c r="U37" s="45"/>
      <c r="V37" s="45"/>
      <c r="W37" s="43"/>
      <c r="X37" s="88">
        <f>ROUNDUP((PLANEJAMENTO!$AZ$9/PLANEJAMENTO!$BG$3)*PLANEJAMENTO!$BJ$4,0)</f>
        <v>0</v>
      </c>
      <c r="Y37" s="88">
        <f>ROUNDUP((PLANEJAMENTO!$AZ$9/PLANEJAMENTO!$BG$3)*PLANEJAMENTO!$BJ$4,0)</f>
        <v>0</v>
      </c>
      <c r="Z37" s="88">
        <f>ROUNDUP((PLANEJAMENTO!$AZ$9/PLANEJAMENTO!$BG$3)*PLANEJAMENTO!$BJ$4,0)</f>
        <v>0</v>
      </c>
      <c r="AA37" s="88">
        <f>ROUNDUP((PLANEJAMENTO!$AZ$9/PLANEJAMENTO!$BG$3)*PLANEJAMENTO!$BJ$4,0)</f>
        <v>0</v>
      </c>
      <c r="AB37" s="88">
        <f>ROUNDUP((PLANEJAMENTO!$AZ$9/PLANEJAMENTO!$BG$3)*PLANEJAMENTO!$BJ$4,0)</f>
        <v>0</v>
      </c>
      <c r="AC37" s="88">
        <f>ROUNDUP((PLANEJAMENTO!$AZ$9/PLANEJAMENTO!$BG$3)*PLANEJAMENTO!$BJ$4,0)</f>
        <v>0</v>
      </c>
      <c r="AD37" s="43"/>
      <c r="AE37" s="88">
        <f>ROUNDUP((PLANEJAMENTO!$AZ$9/PLANEJAMENTO!$BG$3)*PLANEJAMENTO!$BJ$4,0)</f>
        <v>0</v>
      </c>
      <c r="AF37" s="88">
        <f>ROUNDUP((PLANEJAMENTO!$AZ$9/PLANEJAMENTO!$BG$3)*PLANEJAMENTO!$BJ$4,0)</f>
        <v>0</v>
      </c>
      <c r="AG37" s="88">
        <f>ROUNDUP((PLANEJAMENTO!$AZ$9/PLANEJAMENTO!$BG$3)*PLANEJAMENTO!$BJ$4,0)</f>
        <v>0</v>
      </c>
      <c r="AH37" s="46"/>
      <c r="AI37" s="344">
        <f>SUM(D37:AG37)</f>
        <v>0</v>
      </c>
      <c r="AK37" s="282"/>
      <c r="AL37" s="73" t="s">
        <v>89</v>
      </c>
      <c r="AM37" s="45"/>
      <c r="AN37" s="88">
        <f>ROUNDUP((PLANEJAMENTO!$BB$9/PLANEJAMENTO!$BG$3)*PLANEJAMENTO!$BJ$4,0)</f>
        <v>0</v>
      </c>
      <c r="AO37" s="88">
        <f>ROUNDUP((PLANEJAMENTO!$BB$9/PLANEJAMENTO!$BG$3)*PLANEJAMENTO!$BJ$4,0)</f>
        <v>0</v>
      </c>
      <c r="AP37" s="43"/>
      <c r="AQ37" s="88">
        <f>ROUNDUP((PLANEJAMENTO!$BB$9/PLANEJAMENTO!$BG$3)*PLANEJAMENTO!$BJ$4,0)</f>
        <v>0</v>
      </c>
      <c r="AR37" s="88">
        <f>ROUNDUP((PLANEJAMENTO!$BB$9/PLANEJAMENTO!$BG$3)*PLANEJAMENTO!$BJ$4,0)</f>
        <v>0</v>
      </c>
      <c r="AS37" s="88">
        <f>ROUNDUP((PLANEJAMENTO!$BB$9/PLANEJAMENTO!$BG$3)*PLANEJAMENTO!$BJ$4,0)</f>
        <v>0</v>
      </c>
      <c r="AT37" s="88">
        <f>ROUNDUP((PLANEJAMENTO!$BB$9/PLANEJAMENTO!$BG$3)*PLANEJAMENTO!$BJ$4,0)</f>
        <v>0</v>
      </c>
      <c r="AU37" s="88">
        <f>ROUNDUP((PLANEJAMENTO!$BB$9/PLANEJAMENTO!$BG$3)*PLANEJAMENTO!$BJ$4,0)</f>
        <v>0</v>
      </c>
      <c r="AV37" s="88">
        <f>ROUNDUP((PLANEJAMENTO!$BB$9/PLANEJAMENTO!$BG$3)*PLANEJAMENTO!$BJ$4,0)</f>
        <v>0</v>
      </c>
      <c r="AW37" s="43"/>
      <c r="AX37" s="88">
        <f>ROUNDUP((PLANEJAMENTO!$BB$9/PLANEJAMENTO!$BG$3)*PLANEJAMENTO!$BJ$4,0)</f>
        <v>0</v>
      </c>
      <c r="AY37" s="88">
        <f>ROUNDUP((PLANEJAMENTO!$BB$9/PLANEJAMENTO!$BG$3)*PLANEJAMENTO!$BJ$4,0)</f>
        <v>0</v>
      </c>
      <c r="AZ37" s="88">
        <f>ROUNDUP((PLANEJAMENTO!$BB$9/PLANEJAMENTO!$BG$3)*PLANEJAMENTO!$BJ$4,0)</f>
        <v>0</v>
      </c>
      <c r="BA37" s="88">
        <f>ROUNDUP((PLANEJAMENTO!$BB$9/PLANEJAMENTO!$BG$3)*PLANEJAMENTO!$BJ$4,0)</f>
        <v>0</v>
      </c>
      <c r="BB37" s="88">
        <f>ROUNDUP((PLANEJAMENTO!$BB$9/PLANEJAMENTO!$BG$3)*PLANEJAMENTO!$BJ$4,0)</f>
        <v>0</v>
      </c>
      <c r="BC37" s="88">
        <f>ROUNDUP((PLANEJAMENTO!$BB$9/PLANEJAMENTO!$BG$3)*PLANEJAMENTO!$BJ$4,0)</f>
        <v>0</v>
      </c>
      <c r="BD37" s="43"/>
      <c r="BE37" s="88">
        <f>ROUNDUP((PLANEJAMENTO!$BB$9/PLANEJAMENTO!$BG$3)*PLANEJAMENTO!$BJ$4,0)</f>
        <v>0</v>
      </c>
      <c r="BF37" s="88">
        <f>ROUNDUP((PLANEJAMENTO!$BB$9/PLANEJAMENTO!$BG$3)*PLANEJAMENTO!$BJ$4,0)</f>
        <v>0</v>
      </c>
      <c r="BG37" s="88">
        <f>ROUNDUP((PLANEJAMENTO!$BB$9/PLANEJAMENTO!$BG$3)*PLANEJAMENTO!$BJ$4,0)</f>
        <v>0</v>
      </c>
      <c r="BH37" s="88">
        <f>ROUNDUP((PLANEJAMENTO!$BB$9/PLANEJAMENTO!$BG$3)*PLANEJAMENTO!$BJ$4,0)</f>
        <v>0</v>
      </c>
      <c r="BI37" s="88">
        <f>ROUNDUP((PLANEJAMENTO!$BB$9/PLANEJAMENTO!$BG$3)*PLANEJAMENTO!$BJ$4,0)</f>
        <v>0</v>
      </c>
      <c r="BJ37" s="88">
        <f>ROUNDUP((PLANEJAMENTO!$BB$9/PLANEJAMENTO!$BG$3)*PLANEJAMENTO!$BJ$4,0)</f>
        <v>0</v>
      </c>
      <c r="BK37" s="43"/>
      <c r="BL37" s="88">
        <f>ROUNDUP((PLANEJAMENTO!$BB$9/PLANEJAMENTO!$BG$3)*PLANEJAMENTO!$BJ$4,0)</f>
        <v>0</v>
      </c>
      <c r="BM37" s="88">
        <f>ROUNDUP((PLANEJAMENTO!$BB$9/PLANEJAMENTO!$BG$3)*PLANEJAMENTO!$BJ$4,0)</f>
        <v>0</v>
      </c>
      <c r="BN37" s="88">
        <f>ROUNDUP((PLANEJAMENTO!$BB$9/PLANEJAMENTO!$BG$3)*PLANEJAMENTO!$BJ$4,0)</f>
        <v>0</v>
      </c>
      <c r="BO37" s="88">
        <f>ROUNDUP((PLANEJAMENTO!$BB$9/PLANEJAMENTO!$BG$3)*PLANEJAMENTO!$BJ$4,0)</f>
        <v>0</v>
      </c>
      <c r="BP37" s="88">
        <f>ROUNDUP((PLANEJAMENTO!$BB$9/PLANEJAMENTO!$BG$3)*PLANEJAMENTO!$BJ$4,0)</f>
        <v>0</v>
      </c>
      <c r="BQ37" s="88">
        <f>ROUNDUP((PLANEJAMENTO!$BB$9/PLANEJAMENTO!$BG$3)*PLANEJAMENTO!$BJ$4,0)</f>
        <v>0</v>
      </c>
      <c r="BR37" s="344">
        <f>SUM(AM37:BP37)</f>
        <v>0</v>
      </c>
      <c r="BS37" s="353"/>
      <c r="BT37" s="282"/>
      <c r="BU37" s="73" t="s">
        <v>89</v>
      </c>
      <c r="BV37" s="43"/>
      <c r="BW37" s="88">
        <f>ROUNDUP((PLANEJAMENTO!$BD$9/PLANEJAMENTO!$BG$3)*PLANEJAMENTO!$BJ$4,0)</f>
        <v>0</v>
      </c>
      <c r="BX37" s="88">
        <f>ROUNDUP((PLANEJAMENTO!$BD$9/PLANEJAMENTO!$BG$3)*PLANEJAMENTO!$BJ$4,0)</f>
        <v>0</v>
      </c>
      <c r="BY37" s="88">
        <f>ROUNDUP((PLANEJAMENTO!$BD$9/PLANEJAMENTO!$BG$3)*PLANEJAMENTO!$BJ$4,0)</f>
        <v>0</v>
      </c>
      <c r="BZ37" s="88">
        <f>ROUNDUP((PLANEJAMENTO!$BD$9/PLANEJAMENTO!$BG$3)*PLANEJAMENTO!$BJ$4,0)</f>
        <v>0</v>
      </c>
      <c r="CA37" s="88">
        <f>ROUNDUP((PLANEJAMENTO!$BD$9/PLANEJAMENTO!$BG$3)*PLANEJAMENTO!$BJ$4,0)</f>
        <v>0</v>
      </c>
      <c r="CB37" s="88">
        <f>ROUNDUP((PLANEJAMENTO!$BD$9/PLANEJAMENTO!$BG$3)*PLANEJAMENTO!$BJ$4,0)</f>
        <v>0</v>
      </c>
      <c r="CC37" s="43"/>
      <c r="CD37" s="88">
        <f>ROUNDUP((PLANEJAMENTO!$BD$9/PLANEJAMENTO!$BG$3)*PLANEJAMENTO!$BJ$4,0)</f>
        <v>0</v>
      </c>
      <c r="CE37" s="88">
        <f>ROUNDUP((PLANEJAMENTO!$BD$9/PLANEJAMENTO!$BG$3)*PLANEJAMENTO!$BJ$4,0)</f>
        <v>0</v>
      </c>
      <c r="CF37" s="88">
        <f>ROUNDUP((PLANEJAMENTO!$BD$9/PLANEJAMENTO!$BG$3)*PLANEJAMENTO!$BJ$4,0)</f>
        <v>0</v>
      </c>
      <c r="CG37" s="88">
        <f>ROUNDUP((PLANEJAMENTO!$BD$9/PLANEJAMENTO!$BG$3)*PLANEJAMENTO!$BJ$4,0)</f>
        <v>0</v>
      </c>
      <c r="CH37" s="88">
        <f>ROUNDUP((PLANEJAMENTO!$BD$9/PLANEJAMENTO!$BG$3)*PLANEJAMENTO!$BJ$4,0)</f>
        <v>0</v>
      </c>
      <c r="CI37" s="88">
        <f>ROUNDUP((PLANEJAMENTO!$BD$9/PLANEJAMENTO!$BG$3)*PLANEJAMENTO!$BJ$4,0)</f>
        <v>0</v>
      </c>
      <c r="CJ37" s="43"/>
      <c r="CK37" s="88">
        <f>ROUNDUP((PLANEJAMENTO!$BD$9/PLANEJAMENTO!$BG$3)*PLANEJAMENTO!$BJ$4,0)</f>
        <v>0</v>
      </c>
      <c r="CL37" s="88">
        <f>ROUNDUP((PLANEJAMENTO!$BD$9/PLANEJAMENTO!$BG$3)*PLANEJAMENTO!$BJ$4,0)</f>
        <v>0</v>
      </c>
      <c r="CM37" s="88">
        <f>ROUNDUP((PLANEJAMENTO!$BD$9/PLANEJAMENTO!$BG$3)*PLANEJAMENTO!$BJ$4,0)</f>
        <v>0</v>
      </c>
      <c r="CN37" s="88">
        <f>ROUNDUP((PLANEJAMENTO!$BD$9/PLANEJAMENTO!$BG$3)*PLANEJAMENTO!$BJ$4,0)</f>
        <v>0</v>
      </c>
      <c r="CO37" s="88">
        <f>ROUNDUP((PLANEJAMENTO!$BD$9/PLANEJAMENTO!$BG$3)*PLANEJAMENTO!$BJ$4,0)</f>
        <v>0</v>
      </c>
      <c r="CP37" s="45"/>
      <c r="CQ37" s="45"/>
      <c r="CR37" s="45"/>
      <c r="CS37" s="45"/>
      <c r="CT37" s="45"/>
      <c r="CU37" s="45"/>
      <c r="CV37" s="45"/>
      <c r="CW37" s="45"/>
      <c r="CX37" s="45"/>
      <c r="CY37" s="45"/>
      <c r="CZ37" s="46"/>
      <c r="DA37" s="344">
        <f>SUM(BV37:CY37)</f>
        <v>0</v>
      </c>
    </row>
    <row r="38" spans="1:105" ht="15.75" customHeight="1">
      <c r="A38" s="285"/>
      <c r="B38" s="282"/>
      <c r="C38" s="73" t="s">
        <v>388</v>
      </c>
      <c r="D38" s="88">
        <f>SUM(D36:D37)</f>
        <v>4</v>
      </c>
      <c r="E38" s="88">
        <f t="shared" ref="E38:H38" si="218">SUM(E36:E37)</f>
        <v>4</v>
      </c>
      <c r="F38" s="88">
        <f t="shared" si="218"/>
        <v>4</v>
      </c>
      <c r="G38" s="88">
        <f t="shared" si="218"/>
        <v>4</v>
      </c>
      <c r="H38" s="88">
        <f t="shared" si="218"/>
        <v>4</v>
      </c>
      <c r="I38" s="43"/>
      <c r="J38" s="88">
        <f>SUM(J36:J37)</f>
        <v>4</v>
      </c>
      <c r="K38" s="88">
        <f t="shared" ref="K38:N38" si="219">SUM(K36:K37)</f>
        <v>4</v>
      </c>
      <c r="L38" s="88">
        <f t="shared" si="219"/>
        <v>4</v>
      </c>
      <c r="M38" s="88">
        <f t="shared" si="219"/>
        <v>4</v>
      </c>
      <c r="N38" s="88">
        <f t="shared" si="219"/>
        <v>4</v>
      </c>
      <c r="O38" s="88">
        <f>SUM(O36:O37)</f>
        <v>4</v>
      </c>
      <c r="P38" s="43"/>
      <c r="Q38" s="88">
        <f>SUM(Q36:Q37)</f>
        <v>4</v>
      </c>
      <c r="R38" s="88">
        <f t="shared" ref="R38:T38" si="220">SUM(R36:R37)</f>
        <v>4</v>
      </c>
      <c r="S38" s="88">
        <f t="shared" si="220"/>
        <v>4</v>
      </c>
      <c r="T38" s="88">
        <f t="shared" si="220"/>
        <v>4</v>
      </c>
      <c r="U38" s="45"/>
      <c r="V38" s="45"/>
      <c r="W38" s="43"/>
      <c r="X38" s="88">
        <f>SUM(X36:X37)</f>
        <v>4</v>
      </c>
      <c r="Y38" s="88">
        <f t="shared" ref="Y38:AB38" si="221">SUM(Y36:Y37)</f>
        <v>4</v>
      </c>
      <c r="Z38" s="88">
        <f t="shared" si="221"/>
        <v>4</v>
      </c>
      <c r="AA38" s="88">
        <f t="shared" si="221"/>
        <v>4</v>
      </c>
      <c r="AB38" s="88">
        <f t="shared" si="221"/>
        <v>4</v>
      </c>
      <c r="AC38" s="88">
        <f>SUM(AC36:AC37)</f>
        <v>4</v>
      </c>
      <c r="AD38" s="43"/>
      <c r="AE38" s="88">
        <f t="shared" ref="AE38:AF38" si="222">SUM(AE36:AE37)</f>
        <v>4</v>
      </c>
      <c r="AF38" s="88">
        <f t="shared" si="222"/>
        <v>4</v>
      </c>
      <c r="AG38" s="88">
        <f>SUM(AG36:AG37)</f>
        <v>4</v>
      </c>
      <c r="AH38" s="46"/>
      <c r="AI38" s="89"/>
      <c r="AK38" s="282"/>
      <c r="AL38" s="73" t="s">
        <v>388</v>
      </c>
      <c r="AM38" s="45"/>
      <c r="AN38" s="88">
        <f t="shared" ref="AN38:AO38" si="223">SUM(AN36:AN37)</f>
        <v>4</v>
      </c>
      <c r="AO38" s="88">
        <f t="shared" si="223"/>
        <v>4</v>
      </c>
      <c r="AP38" s="43"/>
      <c r="AQ38" s="88">
        <f>SUM(AQ36:AQ37)</f>
        <v>4</v>
      </c>
      <c r="AR38" s="88">
        <f t="shared" ref="AR38:AU38" si="224">SUM(AR36:AR37)</f>
        <v>4</v>
      </c>
      <c r="AS38" s="88">
        <f t="shared" si="224"/>
        <v>4</v>
      </c>
      <c r="AT38" s="88">
        <f t="shared" si="224"/>
        <v>4</v>
      </c>
      <c r="AU38" s="88">
        <f t="shared" si="224"/>
        <v>4</v>
      </c>
      <c r="AV38" s="88">
        <f>SUM(AV36:AV37)</f>
        <v>4</v>
      </c>
      <c r="AW38" s="43"/>
      <c r="AX38" s="88">
        <f>SUM(AX36:AX37)</f>
        <v>4</v>
      </c>
      <c r="AY38" s="88">
        <f t="shared" ref="AY38:BB38" si="225">SUM(AY36:AY37)</f>
        <v>4</v>
      </c>
      <c r="AZ38" s="88">
        <f t="shared" si="225"/>
        <v>4</v>
      </c>
      <c r="BA38" s="88">
        <f t="shared" si="225"/>
        <v>4</v>
      </c>
      <c r="BB38" s="88">
        <f t="shared" si="225"/>
        <v>4</v>
      </c>
      <c r="BC38" s="88">
        <f>SUM(BC36:BC37)</f>
        <v>4</v>
      </c>
      <c r="BD38" s="43"/>
      <c r="BE38" s="88">
        <f>SUM(BE36:BE37)</f>
        <v>4</v>
      </c>
      <c r="BF38" s="88">
        <f t="shared" ref="BF38:BI38" si="226">SUM(BF36:BF37)</f>
        <v>4</v>
      </c>
      <c r="BG38" s="88">
        <f t="shared" si="226"/>
        <v>4</v>
      </c>
      <c r="BH38" s="88">
        <f t="shared" si="226"/>
        <v>4</v>
      </c>
      <c r="BI38" s="88">
        <f t="shared" si="226"/>
        <v>4</v>
      </c>
      <c r="BJ38" s="88">
        <f>SUM(BJ36:BJ37)</f>
        <v>4</v>
      </c>
      <c r="BK38" s="43"/>
      <c r="BL38" s="88">
        <f>SUM(BL36:BL37)</f>
        <v>4</v>
      </c>
      <c r="BM38" s="88">
        <f t="shared" ref="BM38:BQ38" si="227">SUM(BM36:BM37)</f>
        <v>4</v>
      </c>
      <c r="BN38" s="88">
        <f t="shared" si="227"/>
        <v>4</v>
      </c>
      <c r="BO38" s="88">
        <f t="shared" si="227"/>
        <v>4</v>
      </c>
      <c r="BP38" s="88">
        <f t="shared" si="227"/>
        <v>4</v>
      </c>
      <c r="BQ38" s="88">
        <f t="shared" si="227"/>
        <v>4</v>
      </c>
      <c r="BR38" s="89"/>
      <c r="BS38" s="353"/>
      <c r="BT38" s="282"/>
      <c r="BU38" s="73" t="s">
        <v>388</v>
      </c>
      <c r="BV38" s="43"/>
      <c r="BW38" s="88">
        <f t="shared" ref="BW38:BZ38" si="228">SUM(BW36:BW37)</f>
        <v>19</v>
      </c>
      <c r="BX38" s="88">
        <f t="shared" si="228"/>
        <v>19</v>
      </c>
      <c r="BY38" s="88">
        <f t="shared" si="228"/>
        <v>19</v>
      </c>
      <c r="BZ38" s="88">
        <f t="shared" si="228"/>
        <v>19</v>
      </c>
      <c r="CA38" s="88">
        <f>SUM(CA36:CA37)</f>
        <v>19</v>
      </c>
      <c r="CB38" s="88">
        <f>SUM(CB36:CB37)</f>
        <v>19</v>
      </c>
      <c r="CC38" s="43"/>
      <c r="CD38" s="88">
        <f t="shared" ref="CD38:CF38" si="229">SUM(CD36:CD37)</f>
        <v>19</v>
      </c>
      <c r="CE38" s="88">
        <f t="shared" si="229"/>
        <v>19</v>
      </c>
      <c r="CF38" s="88">
        <f t="shared" si="229"/>
        <v>19</v>
      </c>
      <c r="CG38" s="88">
        <f>SUM(CG36:CG37)</f>
        <v>19</v>
      </c>
      <c r="CH38" s="88">
        <f>SUM(CH36:CH37)</f>
        <v>19</v>
      </c>
      <c r="CI38" s="88">
        <f>SUM(CI36:CI37)</f>
        <v>19</v>
      </c>
      <c r="CJ38" s="43"/>
      <c r="CK38" s="88">
        <f t="shared" ref="CK38:CM38" si="230">SUM(CK36:CK37)</f>
        <v>19</v>
      </c>
      <c r="CL38" s="88">
        <f t="shared" si="230"/>
        <v>19</v>
      </c>
      <c r="CM38" s="88">
        <f t="shared" si="230"/>
        <v>19</v>
      </c>
      <c r="CN38" s="88">
        <f>SUM(CN36:CN37)</f>
        <v>19</v>
      </c>
      <c r="CO38" s="88">
        <f>SUM(CO36:CO37)</f>
        <v>19</v>
      </c>
      <c r="CP38" s="45"/>
      <c r="CQ38" s="45"/>
      <c r="CR38" s="45"/>
      <c r="CS38" s="45"/>
      <c r="CT38" s="45"/>
      <c r="CU38" s="45"/>
      <c r="CV38" s="45"/>
      <c r="CW38" s="45"/>
      <c r="CX38" s="45"/>
      <c r="CY38" s="45"/>
      <c r="CZ38" s="46"/>
      <c r="DA38" s="89"/>
    </row>
    <row r="39" spans="1:105" ht="15.75" customHeight="1">
      <c r="A39" s="285"/>
      <c r="B39" s="282"/>
      <c r="C39" s="35" t="s">
        <v>45</v>
      </c>
      <c r="D39" s="33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385"/>
      <c r="V39" s="385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28"/>
      <c r="AI39" s="30">
        <f>SUM(D39:AG39)</f>
        <v>0</v>
      </c>
      <c r="AK39" s="282"/>
      <c r="AL39" s="35" t="s">
        <v>45</v>
      </c>
      <c r="AM39" s="385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30">
        <f>SUM(AM39:BP39)</f>
        <v>0</v>
      </c>
      <c r="BS39" s="353"/>
      <c r="BT39" s="282"/>
      <c r="BU39" s="35" t="s">
        <v>45</v>
      </c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385"/>
      <c r="CQ39" s="385"/>
      <c r="CR39" s="385"/>
      <c r="CS39" s="385"/>
      <c r="CT39" s="385"/>
      <c r="CU39" s="385"/>
      <c r="CV39" s="385"/>
      <c r="CW39" s="385"/>
      <c r="CX39" s="385"/>
      <c r="CY39" s="385"/>
      <c r="CZ39" s="28"/>
      <c r="DA39" s="30">
        <f>SUM(BV39:CY39)</f>
        <v>0</v>
      </c>
    </row>
    <row r="40" spans="1:105" ht="15.75" customHeight="1" thickBot="1">
      <c r="A40" s="285"/>
      <c r="B40" s="282"/>
      <c r="C40" s="73" t="s">
        <v>389</v>
      </c>
      <c r="D40" s="342">
        <f>IF(D39&gt;D36,D36,D39)-D36</f>
        <v>-4</v>
      </c>
      <c r="E40" s="342">
        <f>D40+(IF(E39&gt;E36,E36,E39)-E36)</f>
        <v>-8</v>
      </c>
      <c r="F40" s="342">
        <f t="shared" ref="F40:H40" si="231">E40+(IF(F39&gt;F36,F36,F39)-F36)</f>
        <v>-12</v>
      </c>
      <c r="G40" s="342">
        <f t="shared" si="231"/>
        <v>-16</v>
      </c>
      <c r="H40" s="342">
        <f t="shared" si="231"/>
        <v>-20</v>
      </c>
      <c r="I40" s="27"/>
      <c r="J40" s="342">
        <f>H40+(IF(J39&gt;J36,J36,J39)-J36)</f>
        <v>-24</v>
      </c>
      <c r="K40" s="342">
        <f t="shared" ref="K40:O40" si="232">J40+(IF(K39&gt;K36,K36,K39)-K36)</f>
        <v>-28</v>
      </c>
      <c r="L40" s="342">
        <f t="shared" si="232"/>
        <v>-32</v>
      </c>
      <c r="M40" s="342">
        <f t="shared" si="232"/>
        <v>-36</v>
      </c>
      <c r="N40" s="342">
        <f t="shared" si="232"/>
        <v>-40</v>
      </c>
      <c r="O40" s="342">
        <f t="shared" si="232"/>
        <v>-44</v>
      </c>
      <c r="P40" s="27"/>
      <c r="Q40" s="342">
        <f>O40+(IF(Q39&gt;Q36,Q36,Q39)-Q36)</f>
        <v>-48</v>
      </c>
      <c r="R40" s="342">
        <f t="shared" ref="R40:T40" si="233">Q40+(IF(R39&gt;R36,R36,R39)-R36)</f>
        <v>-52</v>
      </c>
      <c r="S40" s="342">
        <f t="shared" si="233"/>
        <v>-56</v>
      </c>
      <c r="T40" s="342">
        <f t="shared" si="233"/>
        <v>-60</v>
      </c>
      <c r="U40" s="386"/>
      <c r="V40" s="386"/>
      <c r="W40" s="27"/>
      <c r="X40" s="342">
        <f>T40+(IF(X39&gt;X36,X36,X39)-X36)</f>
        <v>-64</v>
      </c>
      <c r="Y40" s="342">
        <f t="shared" ref="Y40:AC40" si="234">X40+(IF(Y39&gt;Y36,Y36,Y39)-Y36)</f>
        <v>-68</v>
      </c>
      <c r="Z40" s="342">
        <f t="shared" si="234"/>
        <v>-72</v>
      </c>
      <c r="AA40" s="342">
        <f t="shared" si="234"/>
        <v>-76</v>
      </c>
      <c r="AB40" s="342">
        <f t="shared" si="234"/>
        <v>-80</v>
      </c>
      <c r="AC40" s="342">
        <f t="shared" si="234"/>
        <v>-84</v>
      </c>
      <c r="AD40" s="27"/>
      <c r="AE40" s="342">
        <f>AC40+(IF(AE39&gt;AE36,AE36,AE39)-AE36)</f>
        <v>-88</v>
      </c>
      <c r="AF40" s="342">
        <f t="shared" ref="AF40:AG40" si="235">AE40+(IF(AF39&gt;AF36,AF36,AF39)-AF36)</f>
        <v>-92</v>
      </c>
      <c r="AG40" s="342">
        <f t="shared" si="235"/>
        <v>-96</v>
      </c>
      <c r="AH40" s="29"/>
      <c r="AI40" s="31">
        <f>ROUNDUP(AG40,0)</f>
        <v>-96</v>
      </c>
      <c r="AK40" s="282"/>
      <c r="AL40" s="73" t="s">
        <v>389</v>
      </c>
      <c r="AM40" s="386"/>
      <c r="AN40" s="342">
        <f>IF(AN39&gt;AN36,AN36,AN39)-AN36</f>
        <v>-4</v>
      </c>
      <c r="AO40" s="342">
        <f t="shared" ref="AO40" si="236">AN40+(IF(AO39&gt;AO36,AO36,AO39)-AO36)</f>
        <v>-8</v>
      </c>
      <c r="AP40" s="27"/>
      <c r="AQ40" s="342">
        <f>AO40+(IF(AQ39&gt;AQ36,AQ36,AQ39)-AQ36)</f>
        <v>-12</v>
      </c>
      <c r="AR40" s="342">
        <f t="shared" ref="AR40:AV40" si="237">AQ40+(IF(AR39&gt;AR36,AR36,AR39)-AR36)</f>
        <v>-16</v>
      </c>
      <c r="AS40" s="342">
        <f t="shared" si="237"/>
        <v>-20</v>
      </c>
      <c r="AT40" s="342">
        <f t="shared" si="237"/>
        <v>-24</v>
      </c>
      <c r="AU40" s="342">
        <f t="shared" si="237"/>
        <v>-28</v>
      </c>
      <c r="AV40" s="342">
        <f t="shared" si="237"/>
        <v>-32</v>
      </c>
      <c r="AW40" s="27"/>
      <c r="AX40" s="342">
        <f>AV40+(IF(AX39&gt;AX36,AX36,AX39)-AX36)</f>
        <v>-36</v>
      </c>
      <c r="AY40" s="342">
        <f t="shared" ref="AY40:BC40" si="238">AX40+(IF(AY39&gt;AY36,AY36,AY39)-AY36)</f>
        <v>-40</v>
      </c>
      <c r="AZ40" s="342">
        <f t="shared" si="238"/>
        <v>-44</v>
      </c>
      <c r="BA40" s="342">
        <f t="shared" si="238"/>
        <v>-48</v>
      </c>
      <c r="BB40" s="342">
        <f t="shared" si="238"/>
        <v>-52</v>
      </c>
      <c r="BC40" s="342">
        <f t="shared" si="238"/>
        <v>-56</v>
      </c>
      <c r="BD40" s="27"/>
      <c r="BE40" s="342">
        <f>BC40+(IF(BE39&gt;BE36,BE36,BE39)-BE36)</f>
        <v>-60</v>
      </c>
      <c r="BF40" s="342">
        <f t="shared" ref="BF40:BJ40" si="239">BE40+(IF(BF39&gt;BF36,BF36,BF39)-BF36)</f>
        <v>-64</v>
      </c>
      <c r="BG40" s="342">
        <f t="shared" si="239"/>
        <v>-68</v>
      </c>
      <c r="BH40" s="342">
        <f t="shared" si="239"/>
        <v>-72</v>
      </c>
      <c r="BI40" s="342">
        <f t="shared" si="239"/>
        <v>-76</v>
      </c>
      <c r="BJ40" s="342">
        <f t="shared" si="239"/>
        <v>-80</v>
      </c>
      <c r="BK40" s="27"/>
      <c r="BL40" s="342">
        <f>BJ40+(IF(BL39&gt;BL36,BL36,BL39)-BL36)</f>
        <v>-84</v>
      </c>
      <c r="BM40" s="342">
        <f t="shared" ref="BM40:BQ40" si="240">BL40+(IF(BM39&gt;BM36,BM36,BM39)-BM36)</f>
        <v>-88</v>
      </c>
      <c r="BN40" s="342">
        <f t="shared" si="240"/>
        <v>-92</v>
      </c>
      <c r="BO40" s="342">
        <f t="shared" si="240"/>
        <v>-96</v>
      </c>
      <c r="BP40" s="342">
        <f t="shared" si="240"/>
        <v>-100</v>
      </c>
      <c r="BQ40" s="342">
        <f t="shared" si="240"/>
        <v>-104</v>
      </c>
      <c r="BR40" s="31">
        <f>ROUNDUP(BP40,0)</f>
        <v>-100</v>
      </c>
      <c r="BS40" s="353"/>
      <c r="BT40" s="282"/>
      <c r="BU40" s="73" t="s">
        <v>389</v>
      </c>
      <c r="BV40" s="27"/>
      <c r="BW40" s="342">
        <f>BV40+(IF(BW39&gt;BW36,BW36,BW39)-BW36)</f>
        <v>-19</v>
      </c>
      <c r="BX40" s="342">
        <f t="shared" ref="BX40:CB40" si="241">BW40+(IF(BX39&gt;BX36,BX36,BX39)-BX36)</f>
        <v>-38</v>
      </c>
      <c r="BY40" s="342">
        <f t="shared" si="241"/>
        <v>-57</v>
      </c>
      <c r="BZ40" s="342">
        <f t="shared" si="241"/>
        <v>-76</v>
      </c>
      <c r="CA40" s="342">
        <f t="shared" si="241"/>
        <v>-95</v>
      </c>
      <c r="CB40" s="342">
        <f t="shared" si="241"/>
        <v>-114</v>
      </c>
      <c r="CC40" s="27"/>
      <c r="CD40" s="342">
        <f>CB40+(IF(CD39&gt;CD36,CD36,CD39)-CD36)</f>
        <v>-133</v>
      </c>
      <c r="CE40" s="342">
        <f t="shared" ref="CE40:CI40" si="242">CD40+(IF(CE39&gt;CE36,CE36,CE39)-CE36)</f>
        <v>-152</v>
      </c>
      <c r="CF40" s="342">
        <f t="shared" si="242"/>
        <v>-171</v>
      </c>
      <c r="CG40" s="342">
        <f t="shared" si="242"/>
        <v>-190</v>
      </c>
      <c r="CH40" s="342">
        <f t="shared" si="242"/>
        <v>-209</v>
      </c>
      <c r="CI40" s="342">
        <f t="shared" si="242"/>
        <v>-228</v>
      </c>
      <c r="CJ40" s="27"/>
      <c r="CK40" s="342">
        <f>CI40+(IF(CK39&gt;CK36,CK36,CK39)-CK36)</f>
        <v>-247</v>
      </c>
      <c r="CL40" s="342">
        <f t="shared" ref="CL40:CO40" si="243">CK40+(IF(CL39&gt;CL36,CL36,CL39)-CL36)</f>
        <v>-266</v>
      </c>
      <c r="CM40" s="342">
        <f t="shared" si="243"/>
        <v>-285</v>
      </c>
      <c r="CN40" s="342">
        <f t="shared" si="243"/>
        <v>-304</v>
      </c>
      <c r="CO40" s="342">
        <f t="shared" si="243"/>
        <v>-323</v>
      </c>
      <c r="CP40" s="386"/>
      <c r="CQ40" s="386"/>
      <c r="CR40" s="386"/>
      <c r="CS40" s="386"/>
      <c r="CT40" s="386"/>
      <c r="CU40" s="386"/>
      <c r="CV40" s="386"/>
      <c r="CW40" s="386"/>
      <c r="CX40" s="386"/>
      <c r="CY40" s="386"/>
      <c r="CZ40" s="29"/>
      <c r="DA40" s="31">
        <f>ROUNDUP(CY40,0)</f>
        <v>0</v>
      </c>
    </row>
    <row r="41" spans="1:105" ht="15.75" customHeight="1" thickBot="1">
      <c r="A41" s="285"/>
      <c r="B41" s="283"/>
      <c r="C41" s="142" t="s">
        <v>94</v>
      </c>
      <c r="D41" s="341">
        <f>IF(D39&gt;172,D39-172,0)-D37</f>
        <v>0</v>
      </c>
      <c r="E41" s="341">
        <f>D41 + (IF(E39&gt;172,E39-172,0)-E37)</f>
        <v>0</v>
      </c>
      <c r="F41" s="341">
        <f t="shared" ref="F41:H41" si="244">E41 + (IF(F39&gt;172,F39-172,0)-F37)</f>
        <v>0</v>
      </c>
      <c r="G41" s="341">
        <f t="shared" si="244"/>
        <v>0</v>
      </c>
      <c r="H41" s="341">
        <f t="shared" si="244"/>
        <v>0</v>
      </c>
      <c r="I41" s="140"/>
      <c r="J41" s="341">
        <f>H41+(IF(J39&gt;172,J39-172,0)-J37)</f>
        <v>0</v>
      </c>
      <c r="K41" s="341">
        <f>J41 + (IF(K39&gt;172,K39-172,0)-K37)</f>
        <v>0</v>
      </c>
      <c r="L41" s="341">
        <f t="shared" ref="L41:O41" si="245">K41 + (IF(L39&gt;172,L39-172,0)-L37)</f>
        <v>0</v>
      </c>
      <c r="M41" s="341">
        <f t="shared" si="245"/>
        <v>0</v>
      </c>
      <c r="N41" s="341">
        <f t="shared" si="245"/>
        <v>0</v>
      </c>
      <c r="O41" s="341">
        <f t="shared" si="245"/>
        <v>0</v>
      </c>
      <c r="P41" s="140"/>
      <c r="Q41" s="341">
        <f>O41+(IF(Q39&gt;172,Q39-172,0)-Q37)</f>
        <v>0</v>
      </c>
      <c r="R41" s="341">
        <f>Q41 + (IF(R39&gt;172,R39-172,0)-R37)</f>
        <v>0</v>
      </c>
      <c r="S41" s="341">
        <f t="shared" ref="S41:V41" si="246">R41 + (IF(S39&gt;172,S39-172,0)-S37)</f>
        <v>0</v>
      </c>
      <c r="T41" s="341">
        <f t="shared" si="246"/>
        <v>0</v>
      </c>
      <c r="U41" s="387"/>
      <c r="V41" s="387"/>
      <c r="W41" s="140"/>
      <c r="X41" s="341">
        <f>T41+(IF(X39&gt;172,X39-172,0)-X37)</f>
        <v>0</v>
      </c>
      <c r="Y41" s="341">
        <f>X41 + (IF(Y39&gt;172,Y39-172,0)-Y37)</f>
        <v>0</v>
      </c>
      <c r="Z41" s="341">
        <f t="shared" ref="Z41:AC41" si="247">Y41 + (IF(Z39&gt;172,Z39-172,0)-Z37)</f>
        <v>0</v>
      </c>
      <c r="AA41" s="341">
        <f t="shared" si="247"/>
        <v>0</v>
      </c>
      <c r="AB41" s="341">
        <f t="shared" si="247"/>
        <v>0</v>
      </c>
      <c r="AC41" s="341">
        <f t="shared" si="247"/>
        <v>0</v>
      </c>
      <c r="AD41" s="140"/>
      <c r="AE41" s="341">
        <f>AC41+(IF(AE39&gt;172,AE39-172,0)-AE37)</f>
        <v>0</v>
      </c>
      <c r="AF41" s="341">
        <f>AE41 + (IF(AF39&gt;172,AF39-172,0)-AF37)</f>
        <v>0</v>
      </c>
      <c r="AG41" s="341">
        <f t="shared" ref="AG41" si="248">AF41 + (IF(AG39&gt;172,AG39-172,0)-AG37)</f>
        <v>0</v>
      </c>
      <c r="AH41" s="141"/>
      <c r="AI41" s="343">
        <f>AG41</f>
        <v>0</v>
      </c>
      <c r="AK41" s="283"/>
      <c r="AL41" s="142" t="s">
        <v>94</v>
      </c>
      <c r="AM41" s="387"/>
      <c r="AN41" s="341">
        <f>AM41 + (IF(AN39&gt;172,AN39-172,0)-AN37)</f>
        <v>0</v>
      </c>
      <c r="AO41" s="341">
        <f t="shared" ref="AO41" si="249">AN41 + (IF(AO39&gt;172,AO39-172,0)-AO37)</f>
        <v>0</v>
      </c>
      <c r="AP41" s="140"/>
      <c r="AQ41" s="341">
        <f>AO41+(IF(AQ39&gt;172,AQ39-172,0)-AQ37)</f>
        <v>0</v>
      </c>
      <c r="AR41" s="341">
        <f>AQ41 + (IF(AR39&gt;172,AR39-172,0)-AR37)</f>
        <v>0</v>
      </c>
      <c r="AS41" s="341">
        <f t="shared" ref="AS41:AV41" si="250">AR41 + (IF(AS39&gt;172,AS39-172,0)-AS37)</f>
        <v>0</v>
      </c>
      <c r="AT41" s="341">
        <f t="shared" si="250"/>
        <v>0</v>
      </c>
      <c r="AU41" s="341">
        <f t="shared" si="250"/>
        <v>0</v>
      </c>
      <c r="AV41" s="341">
        <f t="shared" si="250"/>
        <v>0</v>
      </c>
      <c r="AW41" s="140"/>
      <c r="AX41" s="341">
        <f>AV41+(IF(AX39&gt;172,AX39-172,0)-AX37)</f>
        <v>0</v>
      </c>
      <c r="AY41" s="341">
        <f>AX41 + (IF(AY39&gt;172,AY39-172,0)-AY37)</f>
        <v>0</v>
      </c>
      <c r="AZ41" s="341">
        <f t="shared" ref="AZ41:BC41" si="251">AY41 + (IF(AZ39&gt;172,AZ39-172,0)-AZ37)</f>
        <v>0</v>
      </c>
      <c r="BA41" s="341">
        <f t="shared" si="251"/>
        <v>0</v>
      </c>
      <c r="BB41" s="341">
        <f t="shared" si="251"/>
        <v>0</v>
      </c>
      <c r="BC41" s="341">
        <f t="shared" si="251"/>
        <v>0</v>
      </c>
      <c r="BD41" s="140"/>
      <c r="BE41" s="341">
        <f>BC41+(IF(BE39&gt;172,BE39-172,0)-BE37)</f>
        <v>0</v>
      </c>
      <c r="BF41" s="341">
        <f>BE41 + (IF(BF39&gt;172,BF39-172,0)-BF37)</f>
        <v>0</v>
      </c>
      <c r="BG41" s="341">
        <f t="shared" ref="BG41:BJ41" si="252">BF41 + (IF(BG39&gt;172,BG39-172,0)-BG37)</f>
        <v>0</v>
      </c>
      <c r="BH41" s="341">
        <f t="shared" si="252"/>
        <v>0</v>
      </c>
      <c r="BI41" s="341">
        <f t="shared" si="252"/>
        <v>0</v>
      </c>
      <c r="BJ41" s="341">
        <f t="shared" si="252"/>
        <v>0</v>
      </c>
      <c r="BK41" s="140"/>
      <c r="BL41" s="341">
        <f>BJ41+(IF(BL39&gt;172,BL39-172,0)-BL37)</f>
        <v>0</v>
      </c>
      <c r="BM41" s="341">
        <f>BL41 + (IF(BM39&gt;172,BM39-172,0)-BM37)</f>
        <v>0</v>
      </c>
      <c r="BN41" s="341">
        <f t="shared" ref="BN41:BQ41" si="253">BM41 + (IF(BN39&gt;172,BN39-172,0)-BN37)</f>
        <v>0</v>
      </c>
      <c r="BO41" s="341">
        <f t="shared" si="253"/>
        <v>0</v>
      </c>
      <c r="BP41" s="341">
        <f t="shared" si="253"/>
        <v>0</v>
      </c>
      <c r="BQ41" s="341">
        <f t="shared" si="253"/>
        <v>0</v>
      </c>
      <c r="BR41" s="343">
        <f>BP41</f>
        <v>0</v>
      </c>
      <c r="BS41" s="353"/>
      <c r="BT41" s="283"/>
      <c r="BU41" s="142" t="s">
        <v>94</v>
      </c>
      <c r="BV41" s="140"/>
      <c r="BW41" s="341">
        <f>BV41 + (IF(BW39&gt;172,BW39-172,0)-BW37)</f>
        <v>0</v>
      </c>
      <c r="BX41" s="341">
        <f t="shared" ref="BX41:BZ41" si="254">BW41 + (IF(BX39&gt;172,BX39-172,0)-BX37)</f>
        <v>0</v>
      </c>
      <c r="BY41" s="341">
        <f t="shared" si="254"/>
        <v>0</v>
      </c>
      <c r="BZ41" s="341">
        <f t="shared" si="254"/>
        <v>0</v>
      </c>
      <c r="CA41" s="341">
        <f>BY41+(IF(CA39&gt;172,CA39-172,0)-CA37)</f>
        <v>0</v>
      </c>
      <c r="CB41" s="341">
        <f>BZ41+(IF(CB39&gt;172,CB39-172,0)-CB37)</f>
        <v>0</v>
      </c>
      <c r="CC41" s="140"/>
      <c r="CD41" s="341">
        <f t="shared" ref="CD41:CH41" si="255">CC41 + (IF(CD39&gt;172,CD39-172,0)-CD37)</f>
        <v>0</v>
      </c>
      <c r="CE41" s="341">
        <f t="shared" si="255"/>
        <v>0</v>
      </c>
      <c r="CF41" s="341">
        <f t="shared" si="255"/>
        <v>0</v>
      </c>
      <c r="CG41" s="341">
        <f t="shared" si="255"/>
        <v>0</v>
      </c>
      <c r="CH41" s="341">
        <f t="shared" si="255"/>
        <v>0</v>
      </c>
      <c r="CI41" s="341">
        <f>CG41+(IF(CI39&gt;172,CI39-172,0)-CI37)</f>
        <v>0</v>
      </c>
      <c r="CJ41" s="140"/>
      <c r="CK41" s="341">
        <f t="shared" ref="CK41:CO41" si="256">CJ41 + (IF(CK39&gt;172,CK39-172,0)-CK37)</f>
        <v>0</v>
      </c>
      <c r="CL41" s="341">
        <f t="shared" si="256"/>
        <v>0</v>
      </c>
      <c r="CM41" s="341">
        <f t="shared" si="256"/>
        <v>0</v>
      </c>
      <c r="CN41" s="341">
        <f t="shared" si="256"/>
        <v>0</v>
      </c>
      <c r="CO41" s="341">
        <f t="shared" si="256"/>
        <v>0</v>
      </c>
      <c r="CP41" s="387"/>
      <c r="CQ41" s="387"/>
      <c r="CR41" s="387"/>
      <c r="CS41" s="387"/>
      <c r="CT41" s="387"/>
      <c r="CU41" s="387"/>
      <c r="CV41" s="387"/>
      <c r="CW41" s="387"/>
      <c r="CX41" s="387"/>
      <c r="CY41" s="387"/>
      <c r="CZ41" s="141"/>
      <c r="DA41" s="343">
        <f>CY41</f>
        <v>0</v>
      </c>
    </row>
    <row r="42" spans="1:105" ht="15.75" customHeight="1">
      <c r="A42" s="285"/>
      <c r="B42" s="281" t="s">
        <v>55</v>
      </c>
      <c r="C42" s="34" t="s">
        <v>88</v>
      </c>
      <c r="D42" s="50">
        <f>ROUNDUP((PLANEJAMENTO!$AY$9/PLANEJAMENTO!$BG$3)*PLANEJAMENTO!$BJ$5,0)</f>
        <v>4</v>
      </c>
      <c r="E42" s="50">
        <f>ROUNDUP((PLANEJAMENTO!$AY$9/PLANEJAMENTO!$BG$3)*PLANEJAMENTO!$BJ$5,0)</f>
        <v>4</v>
      </c>
      <c r="F42" s="50">
        <f>ROUNDUP((PLANEJAMENTO!$AY$9/PLANEJAMENTO!$BG$3)*PLANEJAMENTO!$BJ$5,0)</f>
        <v>4</v>
      </c>
      <c r="G42" s="50">
        <f>ROUNDUP((PLANEJAMENTO!$AY$9/PLANEJAMENTO!$BG$3)*PLANEJAMENTO!$BJ$5,0)</f>
        <v>4</v>
      </c>
      <c r="H42" s="50">
        <f>ROUNDUP((PLANEJAMENTO!$AY$9/PLANEJAMENTO!$BG$3)*PLANEJAMENTO!$BJ$5,0)</f>
        <v>4</v>
      </c>
      <c r="I42" s="38"/>
      <c r="J42" s="50">
        <f>ROUNDUP((PLANEJAMENTO!$AY$9/PLANEJAMENTO!$BG$3)*PLANEJAMENTO!$BJ$5,0)</f>
        <v>4</v>
      </c>
      <c r="K42" s="50">
        <f>ROUNDUP((PLANEJAMENTO!$AY$9/PLANEJAMENTO!$BG$3)*PLANEJAMENTO!$BJ$5,0)</f>
        <v>4</v>
      </c>
      <c r="L42" s="50">
        <f>ROUNDUP((PLANEJAMENTO!$AY$9/PLANEJAMENTO!$BG$3)*PLANEJAMENTO!$BJ$5,0)</f>
        <v>4</v>
      </c>
      <c r="M42" s="50">
        <f>ROUNDUP((PLANEJAMENTO!$AY$9/PLANEJAMENTO!$BG$3)*PLANEJAMENTO!$BJ$5,0)</f>
        <v>4</v>
      </c>
      <c r="N42" s="50">
        <f>ROUNDUP((PLANEJAMENTO!$AY$9/PLANEJAMENTO!$BG$3)*PLANEJAMENTO!$BJ$5,0)</f>
        <v>4</v>
      </c>
      <c r="O42" s="50">
        <f>ROUNDUP((PLANEJAMENTO!$AY$9/PLANEJAMENTO!$BG$3)*PLANEJAMENTO!$BJ$5,0)</f>
        <v>4</v>
      </c>
      <c r="P42" s="38"/>
      <c r="Q42" s="50">
        <f>ROUNDUP((PLANEJAMENTO!$AY$9/PLANEJAMENTO!$BG$3)*PLANEJAMENTO!$BJ$5,0)</f>
        <v>4</v>
      </c>
      <c r="R42" s="50">
        <f>ROUNDUP((PLANEJAMENTO!$AY$9/PLANEJAMENTO!$BG$3)*PLANEJAMENTO!$BJ$5,0)</f>
        <v>4</v>
      </c>
      <c r="S42" s="50">
        <f>ROUNDUP((PLANEJAMENTO!$AY$9/PLANEJAMENTO!$BG$3)*PLANEJAMENTO!$BJ$5,0)</f>
        <v>4</v>
      </c>
      <c r="T42" s="50">
        <f>ROUNDUP((PLANEJAMENTO!$AY$9/PLANEJAMENTO!$BG$3)*PLANEJAMENTO!$BJ$5,0)</f>
        <v>4</v>
      </c>
      <c r="U42" s="372"/>
      <c r="V42" s="372"/>
      <c r="W42" s="38"/>
      <c r="X42" s="50">
        <f>ROUNDUP((PLANEJAMENTO!$AY$9/PLANEJAMENTO!$BG$3)*PLANEJAMENTO!$BJ$5,0)</f>
        <v>4</v>
      </c>
      <c r="Y42" s="50">
        <f>ROUNDUP((PLANEJAMENTO!$AY$9/PLANEJAMENTO!$BG$3)*PLANEJAMENTO!$BJ$5,0)</f>
        <v>4</v>
      </c>
      <c r="Z42" s="50">
        <f>ROUNDUP((PLANEJAMENTO!$AY$9/PLANEJAMENTO!$BG$3)*PLANEJAMENTO!$BJ$5,0)</f>
        <v>4</v>
      </c>
      <c r="AA42" s="50">
        <f>ROUNDUP((PLANEJAMENTO!$AY$9/PLANEJAMENTO!$BG$3)*PLANEJAMENTO!$BJ$5,0)</f>
        <v>4</v>
      </c>
      <c r="AB42" s="50">
        <f>ROUNDUP((PLANEJAMENTO!$AY$9/PLANEJAMENTO!$BG$3)*PLANEJAMENTO!$BJ$5,0)</f>
        <v>4</v>
      </c>
      <c r="AC42" s="50">
        <f>ROUNDUP((PLANEJAMENTO!$AY$9/PLANEJAMENTO!$BG$3)*PLANEJAMENTO!$BJ$5,0)</f>
        <v>4</v>
      </c>
      <c r="AD42" s="38"/>
      <c r="AE42" s="50">
        <f>ROUNDUP((PLANEJAMENTO!$AY$9/PLANEJAMENTO!$BG$3)*PLANEJAMENTO!$BJ$5,0)</f>
        <v>4</v>
      </c>
      <c r="AF42" s="50">
        <f>ROUNDUP((PLANEJAMENTO!$AY$9/PLANEJAMENTO!$BG$3)*PLANEJAMENTO!$BJ$5,0)</f>
        <v>4</v>
      </c>
      <c r="AG42" s="50">
        <f>ROUNDUP((PLANEJAMENTO!$AY$9/PLANEJAMENTO!$BG$3)*PLANEJAMENTO!$BJ$5,0)</f>
        <v>4</v>
      </c>
      <c r="AH42" s="39"/>
      <c r="AI42" s="340">
        <f>ROUNDUP(SUM(D42:AG42),0)</f>
        <v>96</v>
      </c>
      <c r="AK42" s="281" t="s">
        <v>55</v>
      </c>
      <c r="AL42" s="34" t="s">
        <v>88</v>
      </c>
      <c r="AM42" s="372"/>
      <c r="AN42" s="50">
        <f>ROUNDUP((PLANEJAMENTO!$BA$9/PLANEJAMENTO!$BG$4)*PLANEJAMENTO!$BJ$5,0)</f>
        <v>3</v>
      </c>
      <c r="AO42" s="50">
        <f>ROUNDUP((PLANEJAMENTO!$BA$9/PLANEJAMENTO!$BG$4)*PLANEJAMENTO!$BJ$5,0)</f>
        <v>3</v>
      </c>
      <c r="AP42" s="38"/>
      <c r="AQ42" s="50">
        <f>ROUNDUP((PLANEJAMENTO!$BA$9/PLANEJAMENTO!$BG$4)*PLANEJAMENTO!$BJ$5,0)</f>
        <v>3</v>
      </c>
      <c r="AR42" s="50">
        <f>ROUNDUP((PLANEJAMENTO!$BA$9/PLANEJAMENTO!$BG$4)*PLANEJAMENTO!$BJ$5,0)</f>
        <v>3</v>
      </c>
      <c r="AS42" s="50">
        <f>ROUNDUP((PLANEJAMENTO!$BA$9/PLANEJAMENTO!$BG$4)*PLANEJAMENTO!$BJ$5,0)</f>
        <v>3</v>
      </c>
      <c r="AT42" s="50">
        <f>ROUNDUP((PLANEJAMENTO!$BA$9/PLANEJAMENTO!$BG$4)*PLANEJAMENTO!$BJ$5,0)</f>
        <v>3</v>
      </c>
      <c r="AU42" s="50">
        <f>ROUNDUP((PLANEJAMENTO!$BA$9/PLANEJAMENTO!$BG$4)*PLANEJAMENTO!$BJ$5,0)</f>
        <v>3</v>
      </c>
      <c r="AV42" s="50">
        <f>ROUNDUP((PLANEJAMENTO!$BA$9/PLANEJAMENTO!$BG$4)*PLANEJAMENTO!$BJ$5,0)</f>
        <v>3</v>
      </c>
      <c r="AW42" s="38"/>
      <c r="AX42" s="50">
        <f>ROUNDUP((PLANEJAMENTO!$BA$9/PLANEJAMENTO!$BG$4)*PLANEJAMENTO!$BJ$5,0)</f>
        <v>3</v>
      </c>
      <c r="AY42" s="50">
        <f>ROUNDUP((PLANEJAMENTO!$BA$9/PLANEJAMENTO!$BG$4)*PLANEJAMENTO!$BJ$5,0)</f>
        <v>3</v>
      </c>
      <c r="AZ42" s="50">
        <f>ROUNDUP((PLANEJAMENTO!$BA$9/PLANEJAMENTO!$BG$4)*PLANEJAMENTO!$BJ$5,0)</f>
        <v>3</v>
      </c>
      <c r="BA42" s="50">
        <f>ROUNDUP((PLANEJAMENTO!$BA$9/PLANEJAMENTO!$BG$4)*PLANEJAMENTO!$BJ$5,0)</f>
        <v>3</v>
      </c>
      <c r="BB42" s="50">
        <f>ROUNDUP((PLANEJAMENTO!$BA$9/PLANEJAMENTO!$BG$4)*PLANEJAMENTO!$BJ$5,0)</f>
        <v>3</v>
      </c>
      <c r="BC42" s="50">
        <f>ROUNDUP((PLANEJAMENTO!$BA$9/PLANEJAMENTO!$BG$4)*PLANEJAMENTO!$BJ$5,0)</f>
        <v>3</v>
      </c>
      <c r="BD42" s="38"/>
      <c r="BE42" s="50">
        <f>ROUNDUP((PLANEJAMENTO!$BA$9/PLANEJAMENTO!$BG$4)*PLANEJAMENTO!$BJ$5,0)</f>
        <v>3</v>
      </c>
      <c r="BF42" s="50">
        <f>ROUNDUP((PLANEJAMENTO!$BA$9/PLANEJAMENTO!$BG$4)*PLANEJAMENTO!$BJ$5,0)</f>
        <v>3</v>
      </c>
      <c r="BG42" s="50">
        <f>ROUNDUP((PLANEJAMENTO!$BA$9/PLANEJAMENTO!$BG$4)*PLANEJAMENTO!$BJ$5,0)</f>
        <v>3</v>
      </c>
      <c r="BH42" s="50">
        <f>ROUNDUP((PLANEJAMENTO!$BA$9/PLANEJAMENTO!$BG$4)*PLANEJAMENTO!$BJ$5,0)</f>
        <v>3</v>
      </c>
      <c r="BI42" s="50">
        <f>ROUNDUP((PLANEJAMENTO!$BA$9/PLANEJAMENTO!$BG$4)*PLANEJAMENTO!$BJ$5,0)</f>
        <v>3</v>
      </c>
      <c r="BJ42" s="50">
        <f>ROUNDUP((PLANEJAMENTO!$BA$9/PLANEJAMENTO!$BG$4)*PLANEJAMENTO!$BJ$5,0)</f>
        <v>3</v>
      </c>
      <c r="BK42" s="38"/>
      <c r="BL42" s="50">
        <f>ROUNDUP((PLANEJAMENTO!$BA$9/PLANEJAMENTO!$BG$4)*PLANEJAMENTO!$BJ$5,0)</f>
        <v>3</v>
      </c>
      <c r="BM42" s="50">
        <f>ROUNDUP((PLANEJAMENTO!$BA$9/PLANEJAMENTO!$BG$4)*PLANEJAMENTO!$BJ$5,0)</f>
        <v>3</v>
      </c>
      <c r="BN42" s="50">
        <f>ROUNDUP((PLANEJAMENTO!$BA$9/PLANEJAMENTO!$BG$4)*PLANEJAMENTO!$BJ$5,0)</f>
        <v>3</v>
      </c>
      <c r="BO42" s="50">
        <f>ROUNDUP((PLANEJAMENTO!$BA$9/PLANEJAMENTO!$BG$4)*PLANEJAMENTO!$BJ$5,0)</f>
        <v>3</v>
      </c>
      <c r="BP42" s="50">
        <f>ROUNDUP((PLANEJAMENTO!$BA$9/PLANEJAMENTO!$BG$4)*PLANEJAMENTO!$BJ$5,0)</f>
        <v>3</v>
      </c>
      <c r="BQ42" s="50">
        <f>ROUNDUP((PLANEJAMENTO!$BA$9/PLANEJAMENTO!$BG$4)*PLANEJAMENTO!$BJ$5,0)</f>
        <v>3</v>
      </c>
      <c r="BR42" s="340">
        <f>ROUNDUP(SUM(AM42:BP42),0)</f>
        <v>75</v>
      </c>
      <c r="BS42" s="353"/>
      <c r="BT42" s="281" t="s">
        <v>55</v>
      </c>
      <c r="BU42" s="34" t="s">
        <v>88</v>
      </c>
      <c r="BV42" s="38"/>
      <c r="BW42" s="50">
        <f>ROUNDUP((PLANEJAMENTO!$BC$9/PLANEJAMENTO!$BG$5)*PLANEJAMENTO!$BJ$5,0)</f>
        <v>16</v>
      </c>
      <c r="BX42" s="50">
        <f>ROUNDUP((PLANEJAMENTO!$BC$9/PLANEJAMENTO!$BG$5)*PLANEJAMENTO!$BJ$5,0)</f>
        <v>16</v>
      </c>
      <c r="BY42" s="50">
        <f>ROUNDUP((PLANEJAMENTO!$BC$9/PLANEJAMENTO!$BG$5)*PLANEJAMENTO!$BJ$5,0)</f>
        <v>16</v>
      </c>
      <c r="BZ42" s="50">
        <f>ROUNDUP((PLANEJAMENTO!$BC$9/PLANEJAMENTO!$BG$5)*PLANEJAMENTO!$BJ$5,0)</f>
        <v>16</v>
      </c>
      <c r="CA42" s="50">
        <f>ROUNDUP((PLANEJAMENTO!$BC$9/PLANEJAMENTO!$BG$5)*PLANEJAMENTO!$BJ$5,0)</f>
        <v>16</v>
      </c>
      <c r="CB42" s="50">
        <f>ROUNDUP((PLANEJAMENTO!$BC$9/PLANEJAMENTO!$BG$5)*PLANEJAMENTO!$BJ$5,0)</f>
        <v>16</v>
      </c>
      <c r="CC42" s="38"/>
      <c r="CD42" s="50">
        <f>ROUNDUP((PLANEJAMENTO!$BC$9/PLANEJAMENTO!$BG$5)*PLANEJAMENTO!$BJ$5,0)</f>
        <v>16</v>
      </c>
      <c r="CE42" s="50">
        <f>ROUNDUP((PLANEJAMENTO!$BC$9/PLANEJAMENTO!$BG$5)*PLANEJAMENTO!$BJ$5,0)</f>
        <v>16</v>
      </c>
      <c r="CF42" s="50">
        <f>ROUNDUP((PLANEJAMENTO!$BC$9/PLANEJAMENTO!$BG$5)*PLANEJAMENTO!$BJ$5,0)</f>
        <v>16</v>
      </c>
      <c r="CG42" s="50">
        <f>ROUNDUP((PLANEJAMENTO!$BC$9/PLANEJAMENTO!$BG$5)*PLANEJAMENTO!$BJ$5,0)</f>
        <v>16</v>
      </c>
      <c r="CH42" s="50">
        <f>ROUNDUP((PLANEJAMENTO!$BC$9/PLANEJAMENTO!$BG$5)*PLANEJAMENTO!$BJ$5,0)</f>
        <v>16</v>
      </c>
      <c r="CI42" s="50">
        <f>ROUNDUP((PLANEJAMENTO!$BC$9/PLANEJAMENTO!$BG$5)*PLANEJAMENTO!$BJ$5,0)</f>
        <v>16</v>
      </c>
      <c r="CJ42" s="38"/>
      <c r="CK42" s="50">
        <f>ROUNDUP((PLANEJAMENTO!$BC$9/PLANEJAMENTO!$BG$5)*PLANEJAMENTO!$BJ$5,0)</f>
        <v>16</v>
      </c>
      <c r="CL42" s="50">
        <f>ROUNDUP((PLANEJAMENTO!$BC$9/PLANEJAMENTO!$BG$5)*PLANEJAMENTO!$BJ$5,0)</f>
        <v>16</v>
      </c>
      <c r="CM42" s="50">
        <f>ROUNDUP((PLANEJAMENTO!$BC$9/PLANEJAMENTO!$BG$5)*PLANEJAMENTO!$BJ$5,0)</f>
        <v>16</v>
      </c>
      <c r="CN42" s="50">
        <f>ROUNDUP((PLANEJAMENTO!$BC$9/PLANEJAMENTO!$BG$5)*PLANEJAMENTO!$BJ$5,0)</f>
        <v>16</v>
      </c>
      <c r="CO42" s="50">
        <f>ROUNDUP((PLANEJAMENTO!$BC$9/PLANEJAMENTO!$BG$5)*PLANEJAMENTO!$BJ$5,0)</f>
        <v>16</v>
      </c>
      <c r="CP42" s="372"/>
      <c r="CQ42" s="372"/>
      <c r="CR42" s="372"/>
      <c r="CS42" s="372"/>
      <c r="CT42" s="372"/>
      <c r="CU42" s="372"/>
      <c r="CV42" s="372"/>
      <c r="CW42" s="372"/>
      <c r="CX42" s="372"/>
      <c r="CY42" s="372"/>
      <c r="CZ42" s="39"/>
      <c r="DA42" s="340">
        <f>ROUNDUP(SUM(BV42:CY42),0)</f>
        <v>272</v>
      </c>
    </row>
    <row r="43" spans="1:105" ht="15.75" customHeight="1">
      <c r="A43" s="285"/>
      <c r="B43" s="282"/>
      <c r="C43" s="73" t="s">
        <v>89</v>
      </c>
      <c r="D43" s="88">
        <f>ROUNDUP((PLANEJAMENTO!$AZ$9/PLANEJAMENTO!$BG$3)*PLANEJAMENTO!$BJ$5,0)</f>
        <v>0</v>
      </c>
      <c r="E43" s="88">
        <f>ROUNDUP((PLANEJAMENTO!$AZ$9/PLANEJAMENTO!$BG$3)*PLANEJAMENTO!$BJ$5,0)</f>
        <v>0</v>
      </c>
      <c r="F43" s="88">
        <f>ROUNDUP((PLANEJAMENTO!$AZ$9/PLANEJAMENTO!$BG$3)*PLANEJAMENTO!$BJ$5,0)</f>
        <v>0</v>
      </c>
      <c r="G43" s="88">
        <f>ROUNDUP((PLANEJAMENTO!$AZ$9/PLANEJAMENTO!$BG$3)*PLANEJAMENTO!$BJ$5,0)</f>
        <v>0</v>
      </c>
      <c r="H43" s="88">
        <f>ROUNDUP((PLANEJAMENTO!$AZ$9/PLANEJAMENTO!$BG$3)*PLANEJAMENTO!$BJ$5,0)</f>
        <v>0</v>
      </c>
      <c r="I43" s="43"/>
      <c r="J43" s="88">
        <f>ROUNDUP((PLANEJAMENTO!$AZ$9/PLANEJAMENTO!$BG$3)*PLANEJAMENTO!$BJ$5,0)</f>
        <v>0</v>
      </c>
      <c r="K43" s="88">
        <f>ROUNDUP((PLANEJAMENTO!$AZ$9/PLANEJAMENTO!$BG$3)*PLANEJAMENTO!$BJ$5,0)</f>
        <v>0</v>
      </c>
      <c r="L43" s="88">
        <f>ROUNDUP((PLANEJAMENTO!$AZ$9/PLANEJAMENTO!$BG$3)*PLANEJAMENTO!$BJ$5,0)</f>
        <v>0</v>
      </c>
      <c r="M43" s="88">
        <f>ROUNDUP((PLANEJAMENTO!$AZ$9/PLANEJAMENTO!$BG$3)*PLANEJAMENTO!$BJ$5,0)</f>
        <v>0</v>
      </c>
      <c r="N43" s="88">
        <f>ROUNDUP((PLANEJAMENTO!$AZ$9/PLANEJAMENTO!$BG$3)*PLANEJAMENTO!$BJ$5,0)</f>
        <v>0</v>
      </c>
      <c r="O43" s="88">
        <f>ROUNDUP((PLANEJAMENTO!$AZ$9/PLANEJAMENTO!$BG$3)*PLANEJAMENTO!$BJ$5,0)</f>
        <v>0</v>
      </c>
      <c r="P43" s="43"/>
      <c r="Q43" s="88">
        <f>ROUNDUP((PLANEJAMENTO!$AZ$9/PLANEJAMENTO!$BG$3)*PLANEJAMENTO!$BJ$5,0)</f>
        <v>0</v>
      </c>
      <c r="R43" s="88">
        <f>ROUNDUP((PLANEJAMENTO!$AZ$9/PLANEJAMENTO!$BG$3)*PLANEJAMENTO!$BJ$5,0)</f>
        <v>0</v>
      </c>
      <c r="S43" s="88">
        <f>ROUNDUP((PLANEJAMENTO!$AZ$9/PLANEJAMENTO!$BG$3)*PLANEJAMENTO!$BJ$5,0)</f>
        <v>0</v>
      </c>
      <c r="T43" s="88">
        <f>ROUNDUP((PLANEJAMENTO!$AZ$9/PLANEJAMENTO!$BG$3)*PLANEJAMENTO!$BJ$5,0)</f>
        <v>0</v>
      </c>
      <c r="U43" s="45"/>
      <c r="V43" s="45"/>
      <c r="W43" s="43"/>
      <c r="X43" s="88">
        <f>ROUNDUP((PLANEJAMENTO!$AZ$9/PLANEJAMENTO!$BG$3)*PLANEJAMENTO!$BJ$5,0)</f>
        <v>0</v>
      </c>
      <c r="Y43" s="88">
        <f>ROUNDUP((PLANEJAMENTO!$AZ$9/PLANEJAMENTO!$BG$3)*PLANEJAMENTO!$BJ$5,0)</f>
        <v>0</v>
      </c>
      <c r="Z43" s="88">
        <f>ROUNDUP((PLANEJAMENTO!$AZ$9/PLANEJAMENTO!$BG$3)*PLANEJAMENTO!$BJ$5,0)</f>
        <v>0</v>
      </c>
      <c r="AA43" s="88">
        <f>ROUNDUP((PLANEJAMENTO!$AZ$9/PLANEJAMENTO!$BG$3)*PLANEJAMENTO!$BJ$5,0)</f>
        <v>0</v>
      </c>
      <c r="AB43" s="88">
        <f>ROUNDUP((PLANEJAMENTO!$AZ$9/PLANEJAMENTO!$BG$3)*PLANEJAMENTO!$BJ$5,0)</f>
        <v>0</v>
      </c>
      <c r="AC43" s="88">
        <f>ROUNDUP((PLANEJAMENTO!$AZ$9/PLANEJAMENTO!$BG$3)*PLANEJAMENTO!$BJ$5,0)</f>
        <v>0</v>
      </c>
      <c r="AD43" s="43"/>
      <c r="AE43" s="88">
        <f>ROUNDUP((PLANEJAMENTO!$AZ$9/PLANEJAMENTO!$BG$3)*PLANEJAMENTO!$BJ$5,0)</f>
        <v>0</v>
      </c>
      <c r="AF43" s="88">
        <f>ROUNDUP((PLANEJAMENTO!$AZ$9/PLANEJAMENTO!$BG$3)*PLANEJAMENTO!$BJ$5,0)</f>
        <v>0</v>
      </c>
      <c r="AG43" s="88">
        <f>ROUNDUP((PLANEJAMENTO!$AZ$9/PLANEJAMENTO!$BG$3)*PLANEJAMENTO!$BJ$5,0)</f>
        <v>0</v>
      </c>
      <c r="AH43" s="46"/>
      <c r="AI43" s="344">
        <f>SUM(D43:AG43)</f>
        <v>0</v>
      </c>
      <c r="AK43" s="282"/>
      <c r="AL43" s="73" t="s">
        <v>89</v>
      </c>
      <c r="AM43" s="45"/>
      <c r="AN43" s="88">
        <f>ROUNDUP((PLANEJAMENTO!$BB$9/PLANEJAMENTO!$BG$3)*PLANEJAMENTO!$BJ$5,0)</f>
        <v>0</v>
      </c>
      <c r="AO43" s="88">
        <f>ROUNDUP((PLANEJAMENTO!$BB$9/PLANEJAMENTO!$BG$3)*PLANEJAMENTO!$BJ$5,0)</f>
        <v>0</v>
      </c>
      <c r="AP43" s="43"/>
      <c r="AQ43" s="88">
        <f>ROUNDUP((PLANEJAMENTO!$BB$9/PLANEJAMENTO!$BG$3)*PLANEJAMENTO!$BJ$5,0)</f>
        <v>0</v>
      </c>
      <c r="AR43" s="88">
        <f>ROUNDUP((PLANEJAMENTO!$BB$9/PLANEJAMENTO!$BG$3)*PLANEJAMENTO!$BJ$5,0)</f>
        <v>0</v>
      </c>
      <c r="AS43" s="88">
        <f>ROUNDUP((PLANEJAMENTO!$BB$9/PLANEJAMENTO!$BG$3)*PLANEJAMENTO!$BJ$5,0)</f>
        <v>0</v>
      </c>
      <c r="AT43" s="88">
        <f>ROUNDUP((PLANEJAMENTO!$BB$9/PLANEJAMENTO!$BG$3)*PLANEJAMENTO!$BJ$5,0)</f>
        <v>0</v>
      </c>
      <c r="AU43" s="88">
        <f>ROUNDUP((PLANEJAMENTO!$BB$9/PLANEJAMENTO!$BG$3)*PLANEJAMENTO!$BJ$5,0)</f>
        <v>0</v>
      </c>
      <c r="AV43" s="88">
        <f>ROUNDUP((PLANEJAMENTO!$BB$9/PLANEJAMENTO!$BG$3)*PLANEJAMENTO!$BJ$5,0)</f>
        <v>0</v>
      </c>
      <c r="AW43" s="43"/>
      <c r="AX43" s="88">
        <f>ROUNDUP((PLANEJAMENTO!$BB$9/PLANEJAMENTO!$BG$3)*PLANEJAMENTO!$BJ$5,0)</f>
        <v>0</v>
      </c>
      <c r="AY43" s="88">
        <f>ROUNDUP((PLANEJAMENTO!$BB$9/PLANEJAMENTO!$BG$3)*PLANEJAMENTO!$BJ$5,0)</f>
        <v>0</v>
      </c>
      <c r="AZ43" s="88">
        <f>ROUNDUP((PLANEJAMENTO!$BB$9/PLANEJAMENTO!$BG$3)*PLANEJAMENTO!$BJ$5,0)</f>
        <v>0</v>
      </c>
      <c r="BA43" s="88">
        <f>ROUNDUP((PLANEJAMENTO!$BB$9/PLANEJAMENTO!$BG$3)*PLANEJAMENTO!$BJ$5,0)</f>
        <v>0</v>
      </c>
      <c r="BB43" s="88">
        <f>ROUNDUP((PLANEJAMENTO!$BB$9/PLANEJAMENTO!$BG$3)*PLANEJAMENTO!$BJ$5,0)</f>
        <v>0</v>
      </c>
      <c r="BC43" s="88">
        <f>ROUNDUP((PLANEJAMENTO!$BB$9/PLANEJAMENTO!$BG$3)*PLANEJAMENTO!$BJ$5,0)</f>
        <v>0</v>
      </c>
      <c r="BD43" s="43"/>
      <c r="BE43" s="88">
        <f>ROUNDUP((PLANEJAMENTO!$BB$9/PLANEJAMENTO!$BG$3)*PLANEJAMENTO!$BJ$5,0)</f>
        <v>0</v>
      </c>
      <c r="BF43" s="88">
        <f>ROUNDUP((PLANEJAMENTO!$BB$9/PLANEJAMENTO!$BG$3)*PLANEJAMENTO!$BJ$5,0)</f>
        <v>0</v>
      </c>
      <c r="BG43" s="88">
        <f>ROUNDUP((PLANEJAMENTO!$BB$9/PLANEJAMENTO!$BG$3)*PLANEJAMENTO!$BJ$5,0)</f>
        <v>0</v>
      </c>
      <c r="BH43" s="88">
        <f>ROUNDUP((PLANEJAMENTO!$BB$9/PLANEJAMENTO!$BG$3)*PLANEJAMENTO!$BJ$5,0)</f>
        <v>0</v>
      </c>
      <c r="BI43" s="88">
        <f>ROUNDUP((PLANEJAMENTO!$BB$9/PLANEJAMENTO!$BG$3)*PLANEJAMENTO!$BJ$5,0)</f>
        <v>0</v>
      </c>
      <c r="BJ43" s="88">
        <f>ROUNDUP((PLANEJAMENTO!$BB$9/PLANEJAMENTO!$BG$3)*PLANEJAMENTO!$BJ$5,0)</f>
        <v>0</v>
      </c>
      <c r="BK43" s="43"/>
      <c r="BL43" s="88">
        <f>ROUNDUP((PLANEJAMENTO!$BB$9/PLANEJAMENTO!$BG$3)*PLANEJAMENTO!$BJ$5,0)</f>
        <v>0</v>
      </c>
      <c r="BM43" s="88">
        <f>ROUNDUP((PLANEJAMENTO!$BB$9/PLANEJAMENTO!$BG$3)*PLANEJAMENTO!$BJ$5,0)</f>
        <v>0</v>
      </c>
      <c r="BN43" s="88">
        <f>ROUNDUP((PLANEJAMENTO!$BB$9/PLANEJAMENTO!$BG$3)*PLANEJAMENTO!$BJ$5,0)</f>
        <v>0</v>
      </c>
      <c r="BO43" s="88">
        <f>ROUNDUP((PLANEJAMENTO!$BB$9/PLANEJAMENTO!$BG$3)*PLANEJAMENTO!$BJ$5,0)</f>
        <v>0</v>
      </c>
      <c r="BP43" s="88">
        <f>ROUNDUP((PLANEJAMENTO!$BB$9/PLANEJAMENTO!$BG$3)*PLANEJAMENTO!$BJ$5,0)</f>
        <v>0</v>
      </c>
      <c r="BQ43" s="88">
        <f>ROUNDUP((PLANEJAMENTO!$BB$9/PLANEJAMENTO!$BG$3)*PLANEJAMENTO!$BJ$5,0)</f>
        <v>0</v>
      </c>
      <c r="BR43" s="344">
        <f>SUM(AM43:BP43)</f>
        <v>0</v>
      </c>
      <c r="BS43" s="353"/>
      <c r="BT43" s="282"/>
      <c r="BU43" s="73" t="s">
        <v>89</v>
      </c>
      <c r="BV43" s="43"/>
      <c r="BW43" s="88">
        <f>ROUNDUP((PLANEJAMENTO!$BD$9/PLANEJAMENTO!$BG$3)*PLANEJAMENTO!$BJ$5,0)</f>
        <v>0</v>
      </c>
      <c r="BX43" s="88">
        <f>ROUNDUP((PLANEJAMENTO!$BD$9/PLANEJAMENTO!$BG$3)*PLANEJAMENTO!$BJ$5,0)</f>
        <v>0</v>
      </c>
      <c r="BY43" s="88">
        <f>ROUNDUP((PLANEJAMENTO!$BD$9/PLANEJAMENTO!$BG$3)*PLANEJAMENTO!$BJ$5,0)</f>
        <v>0</v>
      </c>
      <c r="BZ43" s="88">
        <f>ROUNDUP((PLANEJAMENTO!$BD$9/PLANEJAMENTO!$BG$3)*PLANEJAMENTO!$BJ$5,0)</f>
        <v>0</v>
      </c>
      <c r="CA43" s="88">
        <f>ROUNDUP((PLANEJAMENTO!$BD$9/PLANEJAMENTO!$BG$3)*PLANEJAMENTO!$BJ$5,0)</f>
        <v>0</v>
      </c>
      <c r="CB43" s="88">
        <f>ROUNDUP((PLANEJAMENTO!$BD$9/PLANEJAMENTO!$BG$3)*PLANEJAMENTO!$BJ$5,0)</f>
        <v>0</v>
      </c>
      <c r="CC43" s="43"/>
      <c r="CD43" s="88">
        <f>ROUNDUP((PLANEJAMENTO!$BD$9/PLANEJAMENTO!$BG$3)*PLANEJAMENTO!$BJ$5,0)</f>
        <v>0</v>
      </c>
      <c r="CE43" s="88">
        <f>ROUNDUP((PLANEJAMENTO!$BD$9/PLANEJAMENTO!$BG$3)*PLANEJAMENTO!$BJ$5,0)</f>
        <v>0</v>
      </c>
      <c r="CF43" s="88">
        <f>ROUNDUP((PLANEJAMENTO!$BD$9/PLANEJAMENTO!$BG$3)*PLANEJAMENTO!$BJ$5,0)</f>
        <v>0</v>
      </c>
      <c r="CG43" s="88">
        <f>ROUNDUP((PLANEJAMENTO!$BD$9/PLANEJAMENTO!$BG$3)*PLANEJAMENTO!$BJ$5,0)</f>
        <v>0</v>
      </c>
      <c r="CH43" s="88">
        <f>ROUNDUP((PLANEJAMENTO!$BD$9/PLANEJAMENTO!$BG$3)*PLANEJAMENTO!$BJ$5,0)</f>
        <v>0</v>
      </c>
      <c r="CI43" s="88">
        <f>ROUNDUP((PLANEJAMENTO!$BD$9/PLANEJAMENTO!$BG$3)*PLANEJAMENTO!$BJ$5,0)</f>
        <v>0</v>
      </c>
      <c r="CJ43" s="43"/>
      <c r="CK43" s="88">
        <f>ROUNDUP((PLANEJAMENTO!$BD$9/PLANEJAMENTO!$BG$3)*PLANEJAMENTO!$BJ$5,0)</f>
        <v>0</v>
      </c>
      <c r="CL43" s="88">
        <f>ROUNDUP((PLANEJAMENTO!$BD$9/PLANEJAMENTO!$BG$3)*PLANEJAMENTO!$BJ$5,0)</f>
        <v>0</v>
      </c>
      <c r="CM43" s="88">
        <f>ROUNDUP((PLANEJAMENTO!$BD$9/PLANEJAMENTO!$BG$3)*PLANEJAMENTO!$BJ$5,0)</f>
        <v>0</v>
      </c>
      <c r="CN43" s="88">
        <f>ROUNDUP((PLANEJAMENTO!$BD$9/PLANEJAMENTO!$BG$3)*PLANEJAMENTO!$BJ$5,0)</f>
        <v>0</v>
      </c>
      <c r="CO43" s="88">
        <f>ROUNDUP((PLANEJAMENTO!$BD$9/PLANEJAMENTO!$BG$3)*PLANEJAMENTO!$BJ$5,0)</f>
        <v>0</v>
      </c>
      <c r="CP43" s="45"/>
      <c r="CQ43" s="45"/>
      <c r="CR43" s="45"/>
      <c r="CS43" s="45"/>
      <c r="CT43" s="45"/>
      <c r="CU43" s="45"/>
      <c r="CV43" s="45"/>
      <c r="CW43" s="45"/>
      <c r="CX43" s="45"/>
      <c r="CY43" s="45"/>
      <c r="CZ43" s="46"/>
      <c r="DA43" s="344">
        <f>SUM(BV43:CY43)</f>
        <v>0</v>
      </c>
    </row>
    <row r="44" spans="1:105" ht="15.75" customHeight="1">
      <c r="A44" s="285"/>
      <c r="B44" s="282"/>
      <c r="C44" s="73" t="s">
        <v>388</v>
      </c>
      <c r="D44" s="88">
        <f>SUM(D42:D43)</f>
        <v>4</v>
      </c>
      <c r="E44" s="88">
        <f t="shared" ref="E44:H44" si="257">SUM(E42:E43)</f>
        <v>4</v>
      </c>
      <c r="F44" s="88">
        <f t="shared" si="257"/>
        <v>4</v>
      </c>
      <c r="G44" s="88">
        <f t="shared" si="257"/>
        <v>4</v>
      </c>
      <c r="H44" s="88">
        <f t="shared" si="257"/>
        <v>4</v>
      </c>
      <c r="I44" s="43"/>
      <c r="J44" s="88">
        <f>SUM(J42:J43)</f>
        <v>4</v>
      </c>
      <c r="K44" s="88">
        <f t="shared" ref="K44:N44" si="258">SUM(K42:K43)</f>
        <v>4</v>
      </c>
      <c r="L44" s="88">
        <f t="shared" si="258"/>
        <v>4</v>
      </c>
      <c r="M44" s="88">
        <f t="shared" si="258"/>
        <v>4</v>
      </c>
      <c r="N44" s="88">
        <f t="shared" si="258"/>
        <v>4</v>
      </c>
      <c r="O44" s="88">
        <f>SUM(O42:O43)</f>
        <v>4</v>
      </c>
      <c r="P44" s="43"/>
      <c r="Q44" s="88">
        <f>SUM(Q42:Q43)</f>
        <v>4</v>
      </c>
      <c r="R44" s="88">
        <f t="shared" ref="R44:T44" si="259">SUM(R42:R43)</f>
        <v>4</v>
      </c>
      <c r="S44" s="88">
        <f t="shared" si="259"/>
        <v>4</v>
      </c>
      <c r="T44" s="88">
        <f t="shared" si="259"/>
        <v>4</v>
      </c>
      <c r="U44" s="45"/>
      <c r="V44" s="45"/>
      <c r="W44" s="43"/>
      <c r="X44" s="88">
        <f>SUM(X42:X43)</f>
        <v>4</v>
      </c>
      <c r="Y44" s="88">
        <f t="shared" ref="Y44:AB44" si="260">SUM(Y42:Y43)</f>
        <v>4</v>
      </c>
      <c r="Z44" s="88">
        <f t="shared" si="260"/>
        <v>4</v>
      </c>
      <c r="AA44" s="88">
        <f t="shared" si="260"/>
        <v>4</v>
      </c>
      <c r="AB44" s="88">
        <f t="shared" si="260"/>
        <v>4</v>
      </c>
      <c r="AC44" s="88">
        <f>SUM(AC42:AC43)</f>
        <v>4</v>
      </c>
      <c r="AD44" s="43"/>
      <c r="AE44" s="88">
        <f t="shared" ref="AE44:AF44" si="261">SUM(AE42:AE43)</f>
        <v>4</v>
      </c>
      <c r="AF44" s="88">
        <f t="shared" si="261"/>
        <v>4</v>
      </c>
      <c r="AG44" s="88">
        <f>SUM(AG42:AG43)</f>
        <v>4</v>
      </c>
      <c r="AH44" s="46"/>
      <c r="AI44" s="89"/>
      <c r="AK44" s="282"/>
      <c r="AL44" s="73" t="s">
        <v>388</v>
      </c>
      <c r="AM44" s="45"/>
      <c r="AN44" s="88">
        <f t="shared" ref="AN44:AO44" si="262">SUM(AN42:AN43)</f>
        <v>3</v>
      </c>
      <c r="AO44" s="88">
        <f t="shared" si="262"/>
        <v>3</v>
      </c>
      <c r="AP44" s="43"/>
      <c r="AQ44" s="88">
        <f>SUM(AQ42:AQ43)</f>
        <v>3</v>
      </c>
      <c r="AR44" s="88">
        <f t="shared" ref="AR44:AU44" si="263">SUM(AR42:AR43)</f>
        <v>3</v>
      </c>
      <c r="AS44" s="88">
        <f t="shared" si="263"/>
        <v>3</v>
      </c>
      <c r="AT44" s="88">
        <f t="shared" si="263"/>
        <v>3</v>
      </c>
      <c r="AU44" s="88">
        <f t="shared" si="263"/>
        <v>3</v>
      </c>
      <c r="AV44" s="88">
        <f>SUM(AV42:AV43)</f>
        <v>3</v>
      </c>
      <c r="AW44" s="43"/>
      <c r="AX44" s="88">
        <f>SUM(AX42:AX43)</f>
        <v>3</v>
      </c>
      <c r="AY44" s="88">
        <f t="shared" ref="AY44:BB44" si="264">SUM(AY42:AY43)</f>
        <v>3</v>
      </c>
      <c r="AZ44" s="88">
        <f t="shared" si="264"/>
        <v>3</v>
      </c>
      <c r="BA44" s="88">
        <f t="shared" si="264"/>
        <v>3</v>
      </c>
      <c r="BB44" s="88">
        <f t="shared" si="264"/>
        <v>3</v>
      </c>
      <c r="BC44" s="88">
        <f>SUM(BC42:BC43)</f>
        <v>3</v>
      </c>
      <c r="BD44" s="43"/>
      <c r="BE44" s="88">
        <f>SUM(BE42:BE43)</f>
        <v>3</v>
      </c>
      <c r="BF44" s="88">
        <f t="shared" ref="BF44:BI44" si="265">SUM(BF42:BF43)</f>
        <v>3</v>
      </c>
      <c r="BG44" s="88">
        <f t="shared" si="265"/>
        <v>3</v>
      </c>
      <c r="BH44" s="88">
        <f t="shared" si="265"/>
        <v>3</v>
      </c>
      <c r="BI44" s="88">
        <f t="shared" si="265"/>
        <v>3</v>
      </c>
      <c r="BJ44" s="88">
        <f>SUM(BJ42:BJ43)</f>
        <v>3</v>
      </c>
      <c r="BK44" s="43"/>
      <c r="BL44" s="88">
        <f>SUM(BL42:BL43)</f>
        <v>3</v>
      </c>
      <c r="BM44" s="88">
        <f t="shared" ref="BM44:BQ44" si="266">SUM(BM42:BM43)</f>
        <v>3</v>
      </c>
      <c r="BN44" s="88">
        <f t="shared" si="266"/>
        <v>3</v>
      </c>
      <c r="BO44" s="88">
        <f t="shared" si="266"/>
        <v>3</v>
      </c>
      <c r="BP44" s="88">
        <f t="shared" si="266"/>
        <v>3</v>
      </c>
      <c r="BQ44" s="88">
        <f t="shared" si="266"/>
        <v>3</v>
      </c>
      <c r="BR44" s="89"/>
      <c r="BS44" s="353"/>
      <c r="BT44" s="282"/>
      <c r="BU44" s="73" t="s">
        <v>388</v>
      </c>
      <c r="BV44" s="43"/>
      <c r="BW44" s="88">
        <f t="shared" ref="BW44:BZ44" si="267">SUM(BW42:BW43)</f>
        <v>16</v>
      </c>
      <c r="BX44" s="88">
        <f t="shared" si="267"/>
        <v>16</v>
      </c>
      <c r="BY44" s="88">
        <f t="shared" si="267"/>
        <v>16</v>
      </c>
      <c r="BZ44" s="88">
        <f t="shared" si="267"/>
        <v>16</v>
      </c>
      <c r="CA44" s="88">
        <f>SUM(CA42:CA43)</f>
        <v>16</v>
      </c>
      <c r="CB44" s="88">
        <f>SUM(CB42:CB43)</f>
        <v>16</v>
      </c>
      <c r="CC44" s="43"/>
      <c r="CD44" s="88">
        <f t="shared" ref="CD44:CF44" si="268">SUM(CD42:CD43)</f>
        <v>16</v>
      </c>
      <c r="CE44" s="88">
        <f t="shared" si="268"/>
        <v>16</v>
      </c>
      <c r="CF44" s="88">
        <f t="shared" si="268"/>
        <v>16</v>
      </c>
      <c r="CG44" s="88">
        <f>SUM(CG42:CG43)</f>
        <v>16</v>
      </c>
      <c r="CH44" s="88">
        <f>SUM(CH42:CH43)</f>
        <v>16</v>
      </c>
      <c r="CI44" s="88">
        <f>SUM(CI42:CI43)</f>
        <v>16</v>
      </c>
      <c r="CJ44" s="43"/>
      <c r="CK44" s="88">
        <f t="shared" ref="CK44:CM44" si="269">SUM(CK42:CK43)</f>
        <v>16</v>
      </c>
      <c r="CL44" s="88">
        <f t="shared" si="269"/>
        <v>16</v>
      </c>
      <c r="CM44" s="88">
        <f t="shared" si="269"/>
        <v>16</v>
      </c>
      <c r="CN44" s="88">
        <f>SUM(CN42:CN43)</f>
        <v>16</v>
      </c>
      <c r="CO44" s="88">
        <f>SUM(CO42:CO43)</f>
        <v>16</v>
      </c>
      <c r="CP44" s="45"/>
      <c r="CQ44" s="45"/>
      <c r="CR44" s="45"/>
      <c r="CS44" s="45"/>
      <c r="CT44" s="45"/>
      <c r="CU44" s="45"/>
      <c r="CV44" s="45"/>
      <c r="CW44" s="45"/>
      <c r="CX44" s="45"/>
      <c r="CY44" s="45"/>
      <c r="CZ44" s="46"/>
      <c r="DA44" s="89"/>
    </row>
    <row r="45" spans="1:105" ht="15.75" customHeight="1">
      <c r="A45" s="285"/>
      <c r="B45" s="282"/>
      <c r="C45" s="35" t="s">
        <v>45</v>
      </c>
      <c r="D45" s="33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385"/>
      <c r="V45" s="385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28"/>
      <c r="AI45" s="30">
        <f>SUM(D45:AG45)</f>
        <v>0</v>
      </c>
      <c r="AK45" s="282"/>
      <c r="AL45" s="35" t="s">
        <v>45</v>
      </c>
      <c r="AM45" s="385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30">
        <f>SUM(AM45:BP45)</f>
        <v>0</v>
      </c>
      <c r="BS45" s="353"/>
      <c r="BT45" s="282"/>
      <c r="BU45" s="35" t="s">
        <v>45</v>
      </c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385"/>
      <c r="CQ45" s="385"/>
      <c r="CR45" s="385"/>
      <c r="CS45" s="385"/>
      <c r="CT45" s="385"/>
      <c r="CU45" s="385"/>
      <c r="CV45" s="385"/>
      <c r="CW45" s="385"/>
      <c r="CX45" s="385"/>
      <c r="CY45" s="385"/>
      <c r="CZ45" s="28"/>
      <c r="DA45" s="30">
        <f>SUM(BV45:CY45)</f>
        <v>0</v>
      </c>
    </row>
    <row r="46" spans="1:105" ht="15.75" customHeight="1" thickBot="1">
      <c r="A46" s="285"/>
      <c r="B46" s="282"/>
      <c r="C46" s="73" t="s">
        <v>389</v>
      </c>
      <c r="D46" s="342">
        <f>IF(D45&gt;D42,D42,D45)-D42</f>
        <v>-4</v>
      </c>
      <c r="E46" s="342">
        <f>D46+(IF(E45&gt;E42,E42,E45)-E42)</f>
        <v>-8</v>
      </c>
      <c r="F46" s="342">
        <f t="shared" ref="F46:H46" si="270">E46+(IF(F45&gt;F42,F42,F45)-F42)</f>
        <v>-12</v>
      </c>
      <c r="G46" s="342">
        <f t="shared" si="270"/>
        <v>-16</v>
      </c>
      <c r="H46" s="342">
        <f t="shared" si="270"/>
        <v>-20</v>
      </c>
      <c r="I46" s="27"/>
      <c r="J46" s="342">
        <f>H46+(IF(J45&gt;J42,J42,J45)-J42)</f>
        <v>-24</v>
      </c>
      <c r="K46" s="342">
        <f t="shared" ref="K46:O46" si="271">J46+(IF(K45&gt;K42,K42,K45)-K42)</f>
        <v>-28</v>
      </c>
      <c r="L46" s="342">
        <f t="shared" si="271"/>
        <v>-32</v>
      </c>
      <c r="M46" s="342">
        <f t="shared" si="271"/>
        <v>-36</v>
      </c>
      <c r="N46" s="342">
        <f t="shared" si="271"/>
        <v>-40</v>
      </c>
      <c r="O46" s="342">
        <f t="shared" si="271"/>
        <v>-44</v>
      </c>
      <c r="P46" s="27"/>
      <c r="Q46" s="342">
        <f>O46+(IF(Q45&gt;Q42,Q42,Q45)-Q42)</f>
        <v>-48</v>
      </c>
      <c r="R46" s="342">
        <f t="shared" ref="R46:T46" si="272">Q46+(IF(R45&gt;R42,R42,R45)-R42)</f>
        <v>-52</v>
      </c>
      <c r="S46" s="342">
        <f t="shared" si="272"/>
        <v>-56</v>
      </c>
      <c r="T46" s="342">
        <f t="shared" si="272"/>
        <v>-60</v>
      </c>
      <c r="U46" s="386"/>
      <c r="V46" s="386"/>
      <c r="W46" s="27"/>
      <c r="X46" s="342">
        <f>T46+(IF(X45&gt;X42,X42,X45)-X42)</f>
        <v>-64</v>
      </c>
      <c r="Y46" s="342">
        <f t="shared" ref="Y46:AC46" si="273">X46+(IF(Y45&gt;Y42,Y42,Y45)-Y42)</f>
        <v>-68</v>
      </c>
      <c r="Z46" s="342">
        <f t="shared" si="273"/>
        <v>-72</v>
      </c>
      <c r="AA46" s="342">
        <f t="shared" si="273"/>
        <v>-76</v>
      </c>
      <c r="AB46" s="342">
        <f t="shared" si="273"/>
        <v>-80</v>
      </c>
      <c r="AC46" s="342">
        <f t="shared" si="273"/>
        <v>-84</v>
      </c>
      <c r="AD46" s="27"/>
      <c r="AE46" s="342">
        <f>AC46+(IF(AE45&gt;AE42,AE42,AE45)-AE42)</f>
        <v>-88</v>
      </c>
      <c r="AF46" s="342">
        <f t="shared" ref="AF46:AG46" si="274">AE46+(IF(AF45&gt;AF42,AF42,AF45)-AF42)</f>
        <v>-92</v>
      </c>
      <c r="AG46" s="342">
        <f t="shared" si="274"/>
        <v>-96</v>
      </c>
      <c r="AH46" s="29"/>
      <c r="AI46" s="31">
        <f>ROUNDUP(AG46,0)</f>
        <v>-96</v>
      </c>
      <c r="AK46" s="282"/>
      <c r="AL46" s="73" t="s">
        <v>389</v>
      </c>
      <c r="AM46" s="386"/>
      <c r="AN46" s="342">
        <f>IF(AN45&gt;AN42,AN42,AN45)-AN42</f>
        <v>-3</v>
      </c>
      <c r="AO46" s="342">
        <f t="shared" ref="AO46" si="275">AN46+(IF(AO45&gt;AO42,AO42,AO45)-AO42)</f>
        <v>-6</v>
      </c>
      <c r="AP46" s="27"/>
      <c r="AQ46" s="342">
        <f>AO46+(IF(AQ45&gt;AQ42,AQ42,AQ45)-AQ42)</f>
        <v>-9</v>
      </c>
      <c r="AR46" s="342">
        <f t="shared" ref="AR46:AV46" si="276">AQ46+(IF(AR45&gt;AR42,AR42,AR45)-AR42)</f>
        <v>-12</v>
      </c>
      <c r="AS46" s="342">
        <f t="shared" si="276"/>
        <v>-15</v>
      </c>
      <c r="AT46" s="342">
        <f t="shared" si="276"/>
        <v>-18</v>
      </c>
      <c r="AU46" s="342">
        <f t="shared" si="276"/>
        <v>-21</v>
      </c>
      <c r="AV46" s="342">
        <f t="shared" si="276"/>
        <v>-24</v>
      </c>
      <c r="AW46" s="27"/>
      <c r="AX46" s="342">
        <f>AV46+(IF(AX45&gt;AX42,AX42,AX45)-AX42)</f>
        <v>-27</v>
      </c>
      <c r="AY46" s="342">
        <f t="shared" ref="AY46:BC46" si="277">AX46+(IF(AY45&gt;AY42,AY42,AY45)-AY42)</f>
        <v>-30</v>
      </c>
      <c r="AZ46" s="342">
        <f t="shared" si="277"/>
        <v>-33</v>
      </c>
      <c r="BA46" s="342">
        <f t="shared" si="277"/>
        <v>-36</v>
      </c>
      <c r="BB46" s="342">
        <f t="shared" si="277"/>
        <v>-39</v>
      </c>
      <c r="BC46" s="342">
        <f t="shared" si="277"/>
        <v>-42</v>
      </c>
      <c r="BD46" s="27"/>
      <c r="BE46" s="342">
        <f>BC46+(IF(BE45&gt;BE42,BE42,BE45)-BE42)</f>
        <v>-45</v>
      </c>
      <c r="BF46" s="342">
        <f t="shared" ref="BF46:BJ46" si="278">BE46+(IF(BF45&gt;BF42,BF42,BF45)-BF42)</f>
        <v>-48</v>
      </c>
      <c r="BG46" s="342">
        <f t="shared" si="278"/>
        <v>-51</v>
      </c>
      <c r="BH46" s="342">
        <f t="shared" si="278"/>
        <v>-54</v>
      </c>
      <c r="BI46" s="342">
        <f t="shared" si="278"/>
        <v>-57</v>
      </c>
      <c r="BJ46" s="342">
        <f t="shared" si="278"/>
        <v>-60</v>
      </c>
      <c r="BK46" s="27"/>
      <c r="BL46" s="342">
        <f>BJ46+(IF(BL45&gt;BL42,BL42,BL45)-BL42)</f>
        <v>-63</v>
      </c>
      <c r="BM46" s="342">
        <f t="shared" ref="BM46:BQ46" si="279">BL46+(IF(BM45&gt;BM42,BM42,BM45)-BM42)</f>
        <v>-66</v>
      </c>
      <c r="BN46" s="342">
        <f t="shared" si="279"/>
        <v>-69</v>
      </c>
      <c r="BO46" s="342">
        <f t="shared" si="279"/>
        <v>-72</v>
      </c>
      <c r="BP46" s="342">
        <f t="shared" si="279"/>
        <v>-75</v>
      </c>
      <c r="BQ46" s="342">
        <f t="shared" si="279"/>
        <v>-78</v>
      </c>
      <c r="BR46" s="31">
        <f>ROUNDUP(BP46,0)</f>
        <v>-75</v>
      </c>
      <c r="BS46" s="353"/>
      <c r="BT46" s="282"/>
      <c r="BU46" s="73" t="s">
        <v>389</v>
      </c>
      <c r="BV46" s="27"/>
      <c r="BW46" s="342">
        <f>BV46+(IF(BW45&gt;BW42,BW42,BW45)-BW42)</f>
        <v>-16</v>
      </c>
      <c r="BX46" s="342">
        <f t="shared" ref="BX46:CB46" si="280">BW46+(IF(BX45&gt;BX42,BX42,BX45)-BX42)</f>
        <v>-32</v>
      </c>
      <c r="BY46" s="342">
        <f t="shared" si="280"/>
        <v>-48</v>
      </c>
      <c r="BZ46" s="342">
        <f t="shared" si="280"/>
        <v>-64</v>
      </c>
      <c r="CA46" s="342">
        <f t="shared" si="280"/>
        <v>-80</v>
      </c>
      <c r="CB46" s="342">
        <f t="shared" si="280"/>
        <v>-96</v>
      </c>
      <c r="CC46" s="27"/>
      <c r="CD46" s="342">
        <f>CB46+(IF(CD45&gt;CD42,CD42,CD45)-CD42)</f>
        <v>-112</v>
      </c>
      <c r="CE46" s="342">
        <f t="shared" ref="CE46:CI46" si="281">CD46+(IF(CE45&gt;CE42,CE42,CE45)-CE42)</f>
        <v>-128</v>
      </c>
      <c r="CF46" s="342">
        <f t="shared" si="281"/>
        <v>-144</v>
      </c>
      <c r="CG46" s="342">
        <f t="shared" si="281"/>
        <v>-160</v>
      </c>
      <c r="CH46" s="342">
        <f t="shared" si="281"/>
        <v>-176</v>
      </c>
      <c r="CI46" s="342">
        <f t="shared" si="281"/>
        <v>-192</v>
      </c>
      <c r="CJ46" s="27"/>
      <c r="CK46" s="342">
        <f>CI46+(IF(CK45&gt;CK42,CK42,CK45)-CK42)</f>
        <v>-208</v>
      </c>
      <c r="CL46" s="342">
        <f t="shared" ref="CL46:CO46" si="282">CK46+(IF(CL45&gt;CL42,CL42,CL45)-CL42)</f>
        <v>-224</v>
      </c>
      <c r="CM46" s="342">
        <f t="shared" si="282"/>
        <v>-240</v>
      </c>
      <c r="CN46" s="342">
        <f t="shared" si="282"/>
        <v>-256</v>
      </c>
      <c r="CO46" s="342">
        <f t="shared" si="282"/>
        <v>-272</v>
      </c>
      <c r="CP46" s="386"/>
      <c r="CQ46" s="386"/>
      <c r="CR46" s="386"/>
      <c r="CS46" s="386"/>
      <c r="CT46" s="386"/>
      <c r="CU46" s="386"/>
      <c r="CV46" s="386"/>
      <c r="CW46" s="386"/>
      <c r="CX46" s="386"/>
      <c r="CY46" s="386"/>
      <c r="CZ46" s="29"/>
      <c r="DA46" s="31">
        <f>ROUNDUP(CY46,0)</f>
        <v>0</v>
      </c>
    </row>
    <row r="47" spans="1:105" ht="15.75" customHeight="1" thickBot="1">
      <c r="A47" s="285"/>
      <c r="B47" s="283"/>
      <c r="C47" s="142" t="s">
        <v>94</v>
      </c>
      <c r="D47" s="341">
        <f>IF(D45&gt;172,D45-172,0)-D43</f>
        <v>0</v>
      </c>
      <c r="E47" s="341">
        <f>D47 + (IF(E45&gt;172,E45-172,0)-E43)</f>
        <v>0</v>
      </c>
      <c r="F47" s="341">
        <f t="shared" ref="F47:H47" si="283">E47 + (IF(F45&gt;172,F45-172,0)-F43)</f>
        <v>0</v>
      </c>
      <c r="G47" s="341">
        <f t="shared" si="283"/>
        <v>0</v>
      </c>
      <c r="H47" s="341">
        <f t="shared" si="283"/>
        <v>0</v>
      </c>
      <c r="I47" s="140"/>
      <c r="J47" s="341">
        <f>H47+(IF(J45&gt;172,J45-172,0)-J43)</f>
        <v>0</v>
      </c>
      <c r="K47" s="341">
        <f>J47 + (IF(K45&gt;172,K45-172,0)-K43)</f>
        <v>0</v>
      </c>
      <c r="L47" s="341">
        <f t="shared" ref="L47:O47" si="284">K47 + (IF(L45&gt;172,L45-172,0)-L43)</f>
        <v>0</v>
      </c>
      <c r="M47" s="341">
        <f t="shared" si="284"/>
        <v>0</v>
      </c>
      <c r="N47" s="341">
        <f t="shared" si="284"/>
        <v>0</v>
      </c>
      <c r="O47" s="341">
        <f t="shared" si="284"/>
        <v>0</v>
      </c>
      <c r="P47" s="140"/>
      <c r="Q47" s="341">
        <f>O47+(IF(Q45&gt;172,Q45-172,0)-Q43)</f>
        <v>0</v>
      </c>
      <c r="R47" s="341">
        <f>Q47 + (IF(R45&gt;172,R45-172,0)-R43)</f>
        <v>0</v>
      </c>
      <c r="S47" s="341">
        <f t="shared" ref="S47:V47" si="285">R47 + (IF(S45&gt;172,S45-172,0)-S43)</f>
        <v>0</v>
      </c>
      <c r="T47" s="341">
        <f t="shared" si="285"/>
        <v>0</v>
      </c>
      <c r="U47" s="387"/>
      <c r="V47" s="387"/>
      <c r="W47" s="140"/>
      <c r="X47" s="341">
        <f>T47+(IF(X45&gt;172,X45-172,0)-X43)</f>
        <v>0</v>
      </c>
      <c r="Y47" s="341">
        <f>X47 + (IF(Y45&gt;172,Y45-172,0)-Y43)</f>
        <v>0</v>
      </c>
      <c r="Z47" s="341">
        <f t="shared" ref="Z47:AC47" si="286">Y47 + (IF(Z45&gt;172,Z45-172,0)-Z43)</f>
        <v>0</v>
      </c>
      <c r="AA47" s="341">
        <f t="shared" si="286"/>
        <v>0</v>
      </c>
      <c r="AB47" s="341">
        <f t="shared" si="286"/>
        <v>0</v>
      </c>
      <c r="AC47" s="341">
        <f t="shared" si="286"/>
        <v>0</v>
      </c>
      <c r="AD47" s="140"/>
      <c r="AE47" s="341">
        <f>AC47+(IF(AE45&gt;172,AE45-172,0)-AE43)</f>
        <v>0</v>
      </c>
      <c r="AF47" s="341">
        <f>AE47 + (IF(AF45&gt;172,AF45-172,0)-AF43)</f>
        <v>0</v>
      </c>
      <c r="AG47" s="341">
        <f t="shared" ref="AG47" si="287">AF47 + (IF(AG45&gt;172,AG45-172,0)-AG43)</f>
        <v>0</v>
      </c>
      <c r="AH47" s="141"/>
      <c r="AI47" s="343">
        <f>AG47</f>
        <v>0</v>
      </c>
      <c r="AK47" s="283"/>
      <c r="AL47" s="142" t="s">
        <v>94</v>
      </c>
      <c r="AM47" s="387"/>
      <c r="AN47" s="341">
        <f>AM47 + (IF(AN45&gt;172,AN45-172,0)-AN43)</f>
        <v>0</v>
      </c>
      <c r="AO47" s="341">
        <f t="shared" ref="AO47" si="288">AN47 + (IF(AO45&gt;172,AO45-172,0)-AO43)</f>
        <v>0</v>
      </c>
      <c r="AP47" s="140"/>
      <c r="AQ47" s="341">
        <f>AO47+(IF(AQ45&gt;172,AQ45-172,0)-AQ43)</f>
        <v>0</v>
      </c>
      <c r="AR47" s="341">
        <f>AQ47 + (IF(AR45&gt;172,AR45-172,0)-AR43)</f>
        <v>0</v>
      </c>
      <c r="AS47" s="341">
        <f t="shared" ref="AS47:AV47" si="289">AR47 + (IF(AS45&gt;172,AS45-172,0)-AS43)</f>
        <v>0</v>
      </c>
      <c r="AT47" s="341">
        <f t="shared" si="289"/>
        <v>0</v>
      </c>
      <c r="AU47" s="341">
        <f t="shared" si="289"/>
        <v>0</v>
      </c>
      <c r="AV47" s="341">
        <f t="shared" si="289"/>
        <v>0</v>
      </c>
      <c r="AW47" s="140"/>
      <c r="AX47" s="341">
        <f>AV47+(IF(AX45&gt;172,AX45-172,0)-AX43)</f>
        <v>0</v>
      </c>
      <c r="AY47" s="341">
        <f>AX47 + (IF(AY45&gt;172,AY45-172,0)-AY43)</f>
        <v>0</v>
      </c>
      <c r="AZ47" s="341">
        <f t="shared" ref="AZ47:BC47" si="290">AY47 + (IF(AZ45&gt;172,AZ45-172,0)-AZ43)</f>
        <v>0</v>
      </c>
      <c r="BA47" s="341">
        <f t="shared" si="290"/>
        <v>0</v>
      </c>
      <c r="BB47" s="341">
        <f t="shared" si="290"/>
        <v>0</v>
      </c>
      <c r="BC47" s="341">
        <f t="shared" si="290"/>
        <v>0</v>
      </c>
      <c r="BD47" s="140"/>
      <c r="BE47" s="341">
        <f>BC47+(IF(BE45&gt;172,BE45-172,0)-BE43)</f>
        <v>0</v>
      </c>
      <c r="BF47" s="341">
        <f>BE47 + (IF(BF45&gt;172,BF45-172,0)-BF43)</f>
        <v>0</v>
      </c>
      <c r="BG47" s="341">
        <f t="shared" ref="BG47:BJ47" si="291">BF47 + (IF(BG45&gt;172,BG45-172,0)-BG43)</f>
        <v>0</v>
      </c>
      <c r="BH47" s="341">
        <f t="shared" si="291"/>
        <v>0</v>
      </c>
      <c r="BI47" s="341">
        <f t="shared" si="291"/>
        <v>0</v>
      </c>
      <c r="BJ47" s="341">
        <f t="shared" si="291"/>
        <v>0</v>
      </c>
      <c r="BK47" s="140"/>
      <c r="BL47" s="341">
        <f>BJ47+(IF(BL45&gt;172,BL45-172,0)-BL43)</f>
        <v>0</v>
      </c>
      <c r="BM47" s="341">
        <f>BL47 + (IF(BM45&gt;172,BM45-172,0)-BM43)</f>
        <v>0</v>
      </c>
      <c r="BN47" s="341">
        <f t="shared" ref="BN47:BQ47" si="292">BM47 + (IF(BN45&gt;172,BN45-172,0)-BN43)</f>
        <v>0</v>
      </c>
      <c r="BO47" s="341">
        <f t="shared" si="292"/>
        <v>0</v>
      </c>
      <c r="BP47" s="341">
        <f t="shared" si="292"/>
        <v>0</v>
      </c>
      <c r="BQ47" s="341">
        <f t="shared" si="292"/>
        <v>0</v>
      </c>
      <c r="BR47" s="343">
        <f>BP47</f>
        <v>0</v>
      </c>
      <c r="BS47" s="353"/>
      <c r="BT47" s="283"/>
      <c r="BU47" s="142" t="s">
        <v>94</v>
      </c>
      <c r="BV47" s="140"/>
      <c r="BW47" s="341">
        <f>BV47 + (IF(BW45&gt;172,BW45-172,0)-BW43)</f>
        <v>0</v>
      </c>
      <c r="BX47" s="341">
        <f t="shared" ref="BX47:BZ47" si="293">BW47 + (IF(BX45&gt;172,BX45-172,0)-BX43)</f>
        <v>0</v>
      </c>
      <c r="BY47" s="341">
        <f t="shared" si="293"/>
        <v>0</v>
      </c>
      <c r="BZ47" s="341">
        <f t="shared" si="293"/>
        <v>0</v>
      </c>
      <c r="CA47" s="341">
        <f>BY47+(IF(CA45&gt;172,CA45-172,0)-CA43)</f>
        <v>0</v>
      </c>
      <c r="CB47" s="341">
        <f>BZ47+(IF(CB45&gt;172,CB45-172,0)-CB43)</f>
        <v>0</v>
      </c>
      <c r="CC47" s="140"/>
      <c r="CD47" s="341">
        <f t="shared" ref="CD47:CH47" si="294">CC47 + (IF(CD45&gt;172,CD45-172,0)-CD43)</f>
        <v>0</v>
      </c>
      <c r="CE47" s="341">
        <f t="shared" si="294"/>
        <v>0</v>
      </c>
      <c r="CF47" s="341">
        <f t="shared" si="294"/>
        <v>0</v>
      </c>
      <c r="CG47" s="341">
        <f t="shared" si="294"/>
        <v>0</v>
      </c>
      <c r="CH47" s="341">
        <f t="shared" si="294"/>
        <v>0</v>
      </c>
      <c r="CI47" s="341">
        <f>CG47+(IF(CI45&gt;172,CI45-172,0)-CI43)</f>
        <v>0</v>
      </c>
      <c r="CJ47" s="140"/>
      <c r="CK47" s="341">
        <f t="shared" ref="CK47:CO47" si="295">CJ47 + (IF(CK45&gt;172,CK45-172,0)-CK43)</f>
        <v>0</v>
      </c>
      <c r="CL47" s="341">
        <f t="shared" si="295"/>
        <v>0</v>
      </c>
      <c r="CM47" s="341">
        <f t="shared" si="295"/>
        <v>0</v>
      </c>
      <c r="CN47" s="341">
        <f t="shared" si="295"/>
        <v>0</v>
      </c>
      <c r="CO47" s="341">
        <f t="shared" si="295"/>
        <v>0</v>
      </c>
      <c r="CP47" s="387"/>
      <c r="CQ47" s="387"/>
      <c r="CR47" s="387"/>
      <c r="CS47" s="387"/>
      <c r="CT47" s="387"/>
      <c r="CU47" s="387"/>
      <c r="CV47" s="387"/>
      <c r="CW47" s="387"/>
      <c r="CX47" s="387"/>
      <c r="CY47" s="387"/>
      <c r="CZ47" s="141"/>
      <c r="DA47" s="343">
        <f>CY47</f>
        <v>0</v>
      </c>
    </row>
    <row r="48" spans="1:105" ht="15.75" customHeight="1">
      <c r="A48" s="285"/>
      <c r="B48" s="281" t="s">
        <v>56</v>
      </c>
      <c r="C48" s="34" t="s">
        <v>88</v>
      </c>
      <c r="D48" s="50">
        <f>SUM(D30,D36,D42)</f>
        <v>14</v>
      </c>
      <c r="E48" s="50">
        <f>SUM(E30,E36,E42)</f>
        <v>14</v>
      </c>
      <c r="F48" s="50">
        <f>SUM(F30,F36,F42)</f>
        <v>14</v>
      </c>
      <c r="G48" s="50">
        <f>SUM(G30,G36,G42)</f>
        <v>14</v>
      </c>
      <c r="H48" s="50">
        <f>SUM(H30,H36,H42)</f>
        <v>14</v>
      </c>
      <c r="I48" s="38"/>
      <c r="J48" s="50">
        <f>SUM(J30,J36,J42)</f>
        <v>14</v>
      </c>
      <c r="K48" s="50">
        <f>SUM(K30,K36,K42)</f>
        <v>14</v>
      </c>
      <c r="L48" s="50">
        <f>SUM(L30,L36,L42)</f>
        <v>14</v>
      </c>
      <c r="M48" s="50">
        <f>SUM(M30,M36,M42)</f>
        <v>14</v>
      </c>
      <c r="N48" s="50">
        <f>SUM(N30,N36,N42)</f>
        <v>14</v>
      </c>
      <c r="O48" s="50">
        <f>SUM(O30,O36,O42)</f>
        <v>14</v>
      </c>
      <c r="P48" s="38"/>
      <c r="Q48" s="50">
        <f>SUM(Q30,Q36,Q42)</f>
        <v>14</v>
      </c>
      <c r="R48" s="50">
        <f>SUM(R30,R36,R42)</f>
        <v>14</v>
      </c>
      <c r="S48" s="50">
        <f>SUM(S30,S36,S42)</f>
        <v>14</v>
      </c>
      <c r="T48" s="50">
        <f>SUM(T30,T36,T42)</f>
        <v>14</v>
      </c>
      <c r="U48" s="372"/>
      <c r="V48" s="372"/>
      <c r="W48" s="38"/>
      <c r="X48" s="50">
        <f>SUM(X30,X36,X42)</f>
        <v>14</v>
      </c>
      <c r="Y48" s="50">
        <f>SUM(Y30,Y36,Y42)</f>
        <v>14</v>
      </c>
      <c r="Z48" s="50">
        <f>SUM(Z30,Z36,Z42)</f>
        <v>14</v>
      </c>
      <c r="AA48" s="50">
        <f>SUM(AA30,AA36,AA42)</f>
        <v>14</v>
      </c>
      <c r="AB48" s="50">
        <f>SUM(AB30,AB36,AB42)</f>
        <v>14</v>
      </c>
      <c r="AC48" s="50">
        <f>SUM(AC30,AC36,AC42)</f>
        <v>14</v>
      </c>
      <c r="AD48" s="38"/>
      <c r="AE48" s="50">
        <f>SUM(AE30,AE36,AE42)</f>
        <v>14</v>
      </c>
      <c r="AF48" s="50">
        <f>SUM(AF30,AF36,AF42)</f>
        <v>14</v>
      </c>
      <c r="AG48" s="50">
        <f>SUM(AG30,AG36,AG42)</f>
        <v>14</v>
      </c>
      <c r="AH48" s="39"/>
      <c r="AI48" s="32">
        <f>SUM(D48:AG48)</f>
        <v>336</v>
      </c>
      <c r="AK48" s="281" t="s">
        <v>56</v>
      </c>
      <c r="AL48" s="34" t="s">
        <v>88</v>
      </c>
      <c r="AM48" s="372"/>
      <c r="AN48" s="50">
        <f>SUM(AN30,AN36,AN42)</f>
        <v>12</v>
      </c>
      <c r="AO48" s="50">
        <f>SUM(AO30,AO36,AO42)</f>
        <v>12</v>
      </c>
      <c r="AP48" s="38"/>
      <c r="AQ48" s="50">
        <f>SUM(AQ30,AQ36,AQ42)</f>
        <v>12</v>
      </c>
      <c r="AR48" s="50">
        <f>SUM(AR30,AR36,AR42)</f>
        <v>12</v>
      </c>
      <c r="AS48" s="50">
        <f>SUM(AS30,AS36,AS42)</f>
        <v>12</v>
      </c>
      <c r="AT48" s="50">
        <f>SUM(AT30,AT36,AT42)</f>
        <v>12</v>
      </c>
      <c r="AU48" s="50">
        <f>SUM(AU30,AU36,AU42)</f>
        <v>12</v>
      </c>
      <c r="AV48" s="50">
        <f>SUM(AV30,AV36,AV42)</f>
        <v>12</v>
      </c>
      <c r="AW48" s="38"/>
      <c r="AX48" s="50">
        <f>SUM(AX30,AX36,AX42)</f>
        <v>12</v>
      </c>
      <c r="AY48" s="50">
        <f>SUM(AY30,AY36,AY42)</f>
        <v>12</v>
      </c>
      <c r="AZ48" s="50">
        <f>SUM(AZ30,AZ36,AZ42)</f>
        <v>12</v>
      </c>
      <c r="BA48" s="50">
        <f>SUM(BA30,BA36,BA42)</f>
        <v>12</v>
      </c>
      <c r="BB48" s="50">
        <f>SUM(BB30,BB36,BB42)</f>
        <v>12</v>
      </c>
      <c r="BC48" s="50">
        <f>SUM(BC30,BC36,BC42)</f>
        <v>12</v>
      </c>
      <c r="BD48" s="38"/>
      <c r="BE48" s="50">
        <f>SUM(BE30,BE36,BE42)</f>
        <v>12</v>
      </c>
      <c r="BF48" s="50">
        <f>SUM(BF30,BF36,BF42)</f>
        <v>12</v>
      </c>
      <c r="BG48" s="50">
        <f>SUM(BG30,BG36,BG42)</f>
        <v>12</v>
      </c>
      <c r="BH48" s="50">
        <f>SUM(BH30,BH36,BH42)</f>
        <v>12</v>
      </c>
      <c r="BI48" s="50">
        <f>SUM(BI30,BI36,BI42)</f>
        <v>12</v>
      </c>
      <c r="BJ48" s="50">
        <f>SUM(BJ30,BJ36,BJ42)</f>
        <v>12</v>
      </c>
      <c r="BK48" s="38"/>
      <c r="BL48" s="50">
        <f>SUM(BL30,BL36,BL42)</f>
        <v>12</v>
      </c>
      <c r="BM48" s="50">
        <f>SUM(BM30,BM36,BM42)</f>
        <v>12</v>
      </c>
      <c r="BN48" s="50">
        <f>SUM(BN30,BN36,BN42)</f>
        <v>12</v>
      </c>
      <c r="BO48" s="50">
        <f>SUM(BO30,BO36,BO42)</f>
        <v>12</v>
      </c>
      <c r="BP48" s="50">
        <f>SUM(BP30,BP36,BP42)</f>
        <v>12</v>
      </c>
      <c r="BQ48" s="50">
        <f>SUM(BQ30,BQ36,BQ42)</f>
        <v>12</v>
      </c>
      <c r="BR48" s="32">
        <f>SUM(AM48:BP48)</f>
        <v>300</v>
      </c>
      <c r="BS48" s="353"/>
      <c r="BT48" s="281" t="s">
        <v>56</v>
      </c>
      <c r="BU48" s="34" t="s">
        <v>88</v>
      </c>
      <c r="BV48" s="38"/>
      <c r="BW48" s="50">
        <f>SUM(BW30,BW36,BW42)</f>
        <v>60</v>
      </c>
      <c r="BX48" s="50">
        <f>SUM(BX30,BX36,BX42)</f>
        <v>60</v>
      </c>
      <c r="BY48" s="50">
        <f>SUM(BY30,BY36,BY42)</f>
        <v>60</v>
      </c>
      <c r="BZ48" s="50">
        <f>SUM(BZ30,BZ36,BZ42)</f>
        <v>60</v>
      </c>
      <c r="CA48" s="50">
        <f>SUM(CA30,CA36,CA42)</f>
        <v>60</v>
      </c>
      <c r="CB48" s="50">
        <f>SUM(CB30,CB36,CB42)</f>
        <v>60</v>
      </c>
      <c r="CC48" s="38"/>
      <c r="CD48" s="50">
        <f>SUM(CD30,CD36,CD42)</f>
        <v>60</v>
      </c>
      <c r="CE48" s="50">
        <f>SUM(CE30,CE36,CE42)</f>
        <v>60</v>
      </c>
      <c r="CF48" s="50">
        <f>SUM(CF30,CF36,CF42)</f>
        <v>60</v>
      </c>
      <c r="CG48" s="50">
        <f>SUM(CG30,CG36,CG42)</f>
        <v>60</v>
      </c>
      <c r="CH48" s="50">
        <f>SUM(CH30,CH36,CH42)</f>
        <v>60</v>
      </c>
      <c r="CI48" s="50">
        <f>SUM(CI30,CI36,CI42)</f>
        <v>60</v>
      </c>
      <c r="CJ48" s="38"/>
      <c r="CK48" s="50">
        <f>SUM(CK30,CK36,CK42)</f>
        <v>60</v>
      </c>
      <c r="CL48" s="50">
        <f>SUM(CL30,CL36,CL42)</f>
        <v>60</v>
      </c>
      <c r="CM48" s="50">
        <f>SUM(CM30,CM36,CM42)</f>
        <v>60</v>
      </c>
      <c r="CN48" s="50">
        <f>SUM(CN30,CN36,CN42)</f>
        <v>60</v>
      </c>
      <c r="CO48" s="50">
        <f>SUM(CO30,CO36,CO42)</f>
        <v>60</v>
      </c>
      <c r="CP48" s="372"/>
      <c r="CQ48" s="372"/>
      <c r="CR48" s="372"/>
      <c r="CS48" s="372"/>
      <c r="CT48" s="372"/>
      <c r="CU48" s="372"/>
      <c r="CV48" s="372"/>
      <c r="CW48" s="372"/>
      <c r="CX48" s="372"/>
      <c r="CY48" s="372"/>
      <c r="CZ48" s="39"/>
      <c r="DA48" s="32">
        <f>SUM(BV48:CY48)</f>
        <v>1020</v>
      </c>
    </row>
    <row r="49" spans="1:105" ht="15.75" customHeight="1">
      <c r="A49" s="285"/>
      <c r="B49" s="282"/>
      <c r="C49" s="73" t="s">
        <v>89</v>
      </c>
      <c r="D49" s="88">
        <f>SUM(D31,D37,D43)</f>
        <v>0</v>
      </c>
      <c r="E49" s="88">
        <f t="shared" ref="E49:H49" si="296">SUM(E31,E37,E43)</f>
        <v>0</v>
      </c>
      <c r="F49" s="88">
        <f t="shared" si="296"/>
        <v>0</v>
      </c>
      <c r="G49" s="88">
        <f t="shared" si="296"/>
        <v>0</v>
      </c>
      <c r="H49" s="88">
        <f t="shared" si="296"/>
        <v>0</v>
      </c>
      <c r="I49" s="43"/>
      <c r="J49" s="88">
        <f>SUM(J31,J37,J43)</f>
        <v>0</v>
      </c>
      <c r="K49" s="88">
        <f t="shared" ref="K49:N49" si="297">SUM(K31,K37,K43)</f>
        <v>0</v>
      </c>
      <c r="L49" s="88">
        <f t="shared" si="297"/>
        <v>0</v>
      </c>
      <c r="M49" s="88">
        <f t="shared" si="297"/>
        <v>0</v>
      </c>
      <c r="N49" s="88">
        <f t="shared" si="297"/>
        <v>0</v>
      </c>
      <c r="O49" s="88">
        <f>SUM(O31,O37,O43)</f>
        <v>0</v>
      </c>
      <c r="P49" s="43"/>
      <c r="Q49" s="88">
        <f>SUM(Q31,Q37,Q43)</f>
        <v>0</v>
      </c>
      <c r="R49" s="88">
        <f t="shared" ref="R49:U49" si="298">SUM(R31,R37,R43)</f>
        <v>0</v>
      </c>
      <c r="S49" s="88">
        <f t="shared" si="298"/>
        <v>0</v>
      </c>
      <c r="T49" s="88">
        <f t="shared" si="298"/>
        <v>0</v>
      </c>
      <c r="U49" s="45"/>
      <c r="V49" s="45"/>
      <c r="W49" s="43"/>
      <c r="X49" s="88">
        <f>SUM(X31,X37,X43)</f>
        <v>0</v>
      </c>
      <c r="Y49" s="88">
        <f t="shared" ref="Y49:AB49" si="299">SUM(Y31,Y37,Y43)</f>
        <v>0</v>
      </c>
      <c r="Z49" s="88">
        <f t="shared" si="299"/>
        <v>0</v>
      </c>
      <c r="AA49" s="88">
        <f t="shared" si="299"/>
        <v>0</v>
      </c>
      <c r="AB49" s="88">
        <f t="shared" si="299"/>
        <v>0</v>
      </c>
      <c r="AC49" s="88">
        <f>SUM(AC31,AC37,AC43)</f>
        <v>0</v>
      </c>
      <c r="AD49" s="43"/>
      <c r="AE49" s="88">
        <f t="shared" ref="AE49:AF49" si="300">SUM(AE31,AE37,AE43)</f>
        <v>0</v>
      </c>
      <c r="AF49" s="88">
        <f t="shared" si="300"/>
        <v>0</v>
      </c>
      <c r="AG49" s="88">
        <f>SUM(AG31,AG37,AG43)</f>
        <v>0</v>
      </c>
      <c r="AH49" s="46"/>
      <c r="AI49" s="344">
        <f>SUM(D49:AG49)</f>
        <v>0</v>
      </c>
      <c r="AK49" s="282"/>
      <c r="AL49" s="73" t="s">
        <v>89</v>
      </c>
      <c r="AM49" s="45"/>
      <c r="AN49" s="88">
        <f t="shared" ref="AN49:AO49" si="301">SUM(AN31,AN37,AN43)</f>
        <v>0</v>
      </c>
      <c r="AO49" s="88">
        <f t="shared" si="301"/>
        <v>0</v>
      </c>
      <c r="AP49" s="43"/>
      <c r="AQ49" s="88">
        <f>SUM(AQ31,AQ37,AQ43)</f>
        <v>0</v>
      </c>
      <c r="AR49" s="88">
        <f t="shared" ref="AR49:AU49" si="302">SUM(AR31,AR37,AR43)</f>
        <v>0</v>
      </c>
      <c r="AS49" s="88">
        <f t="shared" si="302"/>
        <v>0</v>
      </c>
      <c r="AT49" s="88">
        <f t="shared" si="302"/>
        <v>0</v>
      </c>
      <c r="AU49" s="88">
        <f t="shared" si="302"/>
        <v>0</v>
      </c>
      <c r="AV49" s="88">
        <f>SUM(AV31,AV37,AV43)</f>
        <v>0</v>
      </c>
      <c r="AW49" s="43"/>
      <c r="AX49" s="88">
        <f>SUM(AX31,AX37,AX43)</f>
        <v>0</v>
      </c>
      <c r="AY49" s="88">
        <f t="shared" ref="AY49:BB49" si="303">SUM(AY31,AY37,AY43)</f>
        <v>0</v>
      </c>
      <c r="AZ49" s="88">
        <f t="shared" si="303"/>
        <v>0</v>
      </c>
      <c r="BA49" s="88">
        <f t="shared" si="303"/>
        <v>0</v>
      </c>
      <c r="BB49" s="88">
        <f t="shared" si="303"/>
        <v>0</v>
      </c>
      <c r="BC49" s="88">
        <f>SUM(BC31,BC37,BC43)</f>
        <v>0</v>
      </c>
      <c r="BD49" s="43"/>
      <c r="BE49" s="88">
        <f>SUM(BE31,BE37,BE43)</f>
        <v>0</v>
      </c>
      <c r="BF49" s="88">
        <f t="shared" ref="BF49:BI49" si="304">SUM(BF31,BF37,BF43)</f>
        <v>0</v>
      </c>
      <c r="BG49" s="88">
        <f t="shared" si="304"/>
        <v>0</v>
      </c>
      <c r="BH49" s="88">
        <f t="shared" si="304"/>
        <v>0</v>
      </c>
      <c r="BI49" s="88">
        <f t="shared" si="304"/>
        <v>0</v>
      </c>
      <c r="BJ49" s="88">
        <f>SUM(BJ31,BJ37,BJ43)</f>
        <v>0</v>
      </c>
      <c r="BK49" s="43"/>
      <c r="BL49" s="88">
        <f>SUM(BL31,BL37,BL43)</f>
        <v>0</v>
      </c>
      <c r="BM49" s="88">
        <f t="shared" ref="BM49:BQ49" si="305">SUM(BM31,BM37,BM43)</f>
        <v>0</v>
      </c>
      <c r="BN49" s="88">
        <f t="shared" si="305"/>
        <v>0</v>
      </c>
      <c r="BO49" s="88">
        <f t="shared" si="305"/>
        <v>0</v>
      </c>
      <c r="BP49" s="88">
        <f t="shared" si="305"/>
        <v>0</v>
      </c>
      <c r="BQ49" s="88">
        <f t="shared" si="305"/>
        <v>0</v>
      </c>
      <c r="BR49" s="344">
        <f>SUM(AM49:BP49)</f>
        <v>0</v>
      </c>
      <c r="BS49" s="353"/>
      <c r="BT49" s="282"/>
      <c r="BU49" s="73" t="s">
        <v>89</v>
      </c>
      <c r="BV49" s="43"/>
      <c r="BW49" s="88">
        <f t="shared" ref="BW49:BZ49" si="306">SUM(BW31,BW37,BW43)</f>
        <v>0</v>
      </c>
      <c r="BX49" s="88">
        <f t="shared" si="306"/>
        <v>0</v>
      </c>
      <c r="BY49" s="88">
        <f t="shared" si="306"/>
        <v>0</v>
      </c>
      <c r="BZ49" s="88">
        <f t="shared" si="306"/>
        <v>0</v>
      </c>
      <c r="CA49" s="88">
        <f>SUM(CA31,CA37,CA43)</f>
        <v>0</v>
      </c>
      <c r="CB49" s="88">
        <f>SUM(CB31,CB37,CB43)</f>
        <v>0</v>
      </c>
      <c r="CC49" s="43"/>
      <c r="CD49" s="88">
        <f t="shared" ref="CD49:CF49" si="307">SUM(CD31,CD37,CD43)</f>
        <v>0</v>
      </c>
      <c r="CE49" s="88">
        <f t="shared" si="307"/>
        <v>0</v>
      </c>
      <c r="CF49" s="88">
        <f t="shared" si="307"/>
        <v>0</v>
      </c>
      <c r="CG49" s="88">
        <f>SUM(CG31,CG37,CG43)</f>
        <v>0</v>
      </c>
      <c r="CH49" s="88">
        <f>SUM(CH31,CH37,CH43)</f>
        <v>0</v>
      </c>
      <c r="CI49" s="88">
        <f>SUM(CI31,CI37,CI43)</f>
        <v>0</v>
      </c>
      <c r="CJ49" s="43"/>
      <c r="CK49" s="88">
        <f t="shared" ref="CK49:CM49" si="308">SUM(CK31,CK37,CK43)</f>
        <v>0</v>
      </c>
      <c r="CL49" s="88">
        <f t="shared" si="308"/>
        <v>0</v>
      </c>
      <c r="CM49" s="88">
        <f t="shared" si="308"/>
        <v>0</v>
      </c>
      <c r="CN49" s="88">
        <f>SUM(CN31,CN37,CN43)</f>
        <v>0</v>
      </c>
      <c r="CO49" s="88">
        <f>SUM(CO31,CO37,CO43)</f>
        <v>0</v>
      </c>
      <c r="CP49" s="45"/>
      <c r="CQ49" s="45"/>
      <c r="CR49" s="45"/>
      <c r="CS49" s="45"/>
      <c r="CT49" s="45"/>
      <c r="CU49" s="45"/>
      <c r="CV49" s="45"/>
      <c r="CW49" s="45"/>
      <c r="CX49" s="45"/>
      <c r="CY49" s="45"/>
      <c r="CZ49" s="46"/>
      <c r="DA49" s="344">
        <f>SUM(BV49:CY49)</f>
        <v>0</v>
      </c>
    </row>
    <row r="50" spans="1:105" ht="15.75" customHeight="1">
      <c r="A50" s="285"/>
      <c r="B50" s="282"/>
      <c r="C50" s="73" t="s">
        <v>388</v>
      </c>
      <c r="D50" s="88">
        <f>SUM(D48:D49)</f>
        <v>14</v>
      </c>
      <c r="E50" s="88">
        <f t="shared" ref="E50:H50" si="309">SUM(E48:E49)</f>
        <v>14</v>
      </c>
      <c r="F50" s="88">
        <f t="shared" si="309"/>
        <v>14</v>
      </c>
      <c r="G50" s="88">
        <f t="shared" si="309"/>
        <v>14</v>
      </c>
      <c r="H50" s="88">
        <f t="shared" si="309"/>
        <v>14</v>
      </c>
      <c r="I50" s="43"/>
      <c r="J50" s="88">
        <f>SUM(J48:J49)</f>
        <v>14</v>
      </c>
      <c r="K50" s="88">
        <f t="shared" ref="K50:N50" si="310">SUM(K48:K49)</f>
        <v>14</v>
      </c>
      <c r="L50" s="88">
        <f t="shared" si="310"/>
        <v>14</v>
      </c>
      <c r="M50" s="88">
        <f t="shared" si="310"/>
        <v>14</v>
      </c>
      <c r="N50" s="88">
        <f t="shared" si="310"/>
        <v>14</v>
      </c>
      <c r="O50" s="88">
        <f>SUM(O48:O49)</f>
        <v>14</v>
      </c>
      <c r="P50" s="43"/>
      <c r="Q50" s="88">
        <f>SUM(Q48:Q49)</f>
        <v>14</v>
      </c>
      <c r="R50" s="88">
        <f t="shared" ref="R50:T50" si="311">SUM(R48:R49)</f>
        <v>14</v>
      </c>
      <c r="S50" s="88">
        <f t="shared" si="311"/>
        <v>14</v>
      </c>
      <c r="T50" s="88">
        <f t="shared" si="311"/>
        <v>14</v>
      </c>
      <c r="U50" s="45"/>
      <c r="V50" s="45"/>
      <c r="W50" s="43"/>
      <c r="X50" s="88">
        <f>SUM(X48:X49)</f>
        <v>14</v>
      </c>
      <c r="Y50" s="88">
        <f t="shared" ref="Y50:AB50" si="312">SUM(Y48:Y49)</f>
        <v>14</v>
      </c>
      <c r="Z50" s="88">
        <f t="shared" si="312"/>
        <v>14</v>
      </c>
      <c r="AA50" s="88">
        <f t="shared" si="312"/>
        <v>14</v>
      </c>
      <c r="AB50" s="88">
        <f t="shared" si="312"/>
        <v>14</v>
      </c>
      <c r="AC50" s="88">
        <f>SUM(AC48:AC49)</f>
        <v>14</v>
      </c>
      <c r="AD50" s="43"/>
      <c r="AE50" s="88">
        <f t="shared" ref="AE50:AF50" si="313">SUM(AE48:AE49)</f>
        <v>14</v>
      </c>
      <c r="AF50" s="88">
        <f t="shared" si="313"/>
        <v>14</v>
      </c>
      <c r="AG50" s="88">
        <f>SUM(AG48:AG49)</f>
        <v>14</v>
      </c>
      <c r="AH50" s="46"/>
      <c r="AI50" s="89"/>
      <c r="AK50" s="282"/>
      <c r="AL50" s="73" t="s">
        <v>388</v>
      </c>
      <c r="AM50" s="45"/>
      <c r="AN50" s="88">
        <f t="shared" ref="AN50:AO50" si="314">SUM(AN48:AN49)</f>
        <v>12</v>
      </c>
      <c r="AO50" s="88">
        <f t="shared" si="314"/>
        <v>12</v>
      </c>
      <c r="AP50" s="43"/>
      <c r="AQ50" s="88">
        <f>SUM(AQ48:AQ49)</f>
        <v>12</v>
      </c>
      <c r="AR50" s="88">
        <f t="shared" ref="AR50:AU50" si="315">SUM(AR48:AR49)</f>
        <v>12</v>
      </c>
      <c r="AS50" s="88">
        <f t="shared" si="315"/>
        <v>12</v>
      </c>
      <c r="AT50" s="88">
        <f t="shared" si="315"/>
        <v>12</v>
      </c>
      <c r="AU50" s="88">
        <f t="shared" si="315"/>
        <v>12</v>
      </c>
      <c r="AV50" s="88">
        <f>SUM(AV48:AV49)</f>
        <v>12</v>
      </c>
      <c r="AW50" s="43"/>
      <c r="AX50" s="88">
        <f>SUM(AX48:AX49)</f>
        <v>12</v>
      </c>
      <c r="AY50" s="88">
        <f t="shared" ref="AY50:BB50" si="316">SUM(AY48:AY49)</f>
        <v>12</v>
      </c>
      <c r="AZ50" s="88">
        <f t="shared" si="316"/>
        <v>12</v>
      </c>
      <c r="BA50" s="88">
        <f t="shared" si="316"/>
        <v>12</v>
      </c>
      <c r="BB50" s="88">
        <f t="shared" si="316"/>
        <v>12</v>
      </c>
      <c r="BC50" s="88">
        <f>SUM(BC48:BC49)</f>
        <v>12</v>
      </c>
      <c r="BD50" s="43"/>
      <c r="BE50" s="88">
        <f>SUM(BE48:BE49)</f>
        <v>12</v>
      </c>
      <c r="BF50" s="88">
        <f t="shared" ref="BF50:BI50" si="317">SUM(BF48:BF49)</f>
        <v>12</v>
      </c>
      <c r="BG50" s="88">
        <f t="shared" si="317"/>
        <v>12</v>
      </c>
      <c r="BH50" s="88">
        <f t="shared" si="317"/>
        <v>12</v>
      </c>
      <c r="BI50" s="88">
        <f t="shared" si="317"/>
        <v>12</v>
      </c>
      <c r="BJ50" s="88">
        <f>SUM(BJ48:BJ49)</f>
        <v>12</v>
      </c>
      <c r="BK50" s="43"/>
      <c r="BL50" s="88">
        <f>SUM(BL48:BL49)</f>
        <v>12</v>
      </c>
      <c r="BM50" s="88">
        <f t="shared" ref="BM50:BQ50" si="318">SUM(BM48:BM49)</f>
        <v>12</v>
      </c>
      <c r="BN50" s="88">
        <f t="shared" si="318"/>
        <v>12</v>
      </c>
      <c r="BO50" s="88">
        <f t="shared" si="318"/>
        <v>12</v>
      </c>
      <c r="BP50" s="88">
        <f t="shared" si="318"/>
        <v>12</v>
      </c>
      <c r="BQ50" s="369">
        <f t="shared" si="318"/>
        <v>12</v>
      </c>
      <c r="BR50" s="368"/>
      <c r="BS50" s="353"/>
      <c r="BT50" s="282"/>
      <c r="BU50" s="73" t="s">
        <v>388</v>
      </c>
      <c r="BV50" s="43"/>
      <c r="BW50" s="88">
        <f t="shared" ref="BW50:BZ50" si="319">SUM(BW48:BW49)</f>
        <v>60</v>
      </c>
      <c r="BX50" s="88">
        <f t="shared" si="319"/>
        <v>60</v>
      </c>
      <c r="BY50" s="88">
        <f t="shared" si="319"/>
        <v>60</v>
      </c>
      <c r="BZ50" s="88">
        <f t="shared" si="319"/>
        <v>60</v>
      </c>
      <c r="CA50" s="88">
        <f>SUM(CA48:CA49)</f>
        <v>60</v>
      </c>
      <c r="CB50" s="88">
        <f>SUM(CB48:CB49)</f>
        <v>60</v>
      </c>
      <c r="CC50" s="43"/>
      <c r="CD50" s="88">
        <f t="shared" ref="CD50:CF50" si="320">SUM(CD48:CD49)</f>
        <v>60</v>
      </c>
      <c r="CE50" s="88">
        <f t="shared" si="320"/>
        <v>60</v>
      </c>
      <c r="CF50" s="88">
        <f t="shared" si="320"/>
        <v>60</v>
      </c>
      <c r="CG50" s="88">
        <f>SUM(CG48:CG49)</f>
        <v>60</v>
      </c>
      <c r="CH50" s="88">
        <f>SUM(CH48:CH49)</f>
        <v>60</v>
      </c>
      <c r="CI50" s="88">
        <f>SUM(CI48:CI49)</f>
        <v>60</v>
      </c>
      <c r="CJ50" s="43"/>
      <c r="CK50" s="88">
        <f t="shared" ref="CK50:CM50" si="321">SUM(CK48:CK49)</f>
        <v>60</v>
      </c>
      <c r="CL50" s="88">
        <f t="shared" si="321"/>
        <v>60</v>
      </c>
      <c r="CM50" s="88">
        <f t="shared" si="321"/>
        <v>60</v>
      </c>
      <c r="CN50" s="88">
        <f>SUM(CN48:CN49)</f>
        <v>60</v>
      </c>
      <c r="CO50" s="88">
        <f>SUM(CO48:CO49)</f>
        <v>60</v>
      </c>
      <c r="CP50" s="45"/>
      <c r="CQ50" s="45"/>
      <c r="CR50" s="45"/>
      <c r="CS50" s="45"/>
      <c r="CT50" s="45"/>
      <c r="CU50" s="45"/>
      <c r="CV50" s="45"/>
      <c r="CW50" s="45"/>
      <c r="CX50" s="45"/>
      <c r="CY50" s="45"/>
      <c r="CZ50" s="46"/>
      <c r="DA50" s="89"/>
    </row>
    <row r="51" spans="1:105" ht="15.75" customHeight="1">
      <c r="A51" s="285"/>
      <c r="B51" s="282"/>
      <c r="C51" s="35" t="s">
        <v>45</v>
      </c>
      <c r="D51" s="33">
        <f>SUM(D33,D39,D45)</f>
        <v>0</v>
      </c>
      <c r="E51" s="33">
        <f t="shared" ref="E51:H51" si="322">SUM(E33,E39,E45)</f>
        <v>0</v>
      </c>
      <c r="F51" s="33">
        <f t="shared" si="322"/>
        <v>0</v>
      </c>
      <c r="G51" s="33">
        <f t="shared" si="322"/>
        <v>0</v>
      </c>
      <c r="H51" s="33">
        <f t="shared" si="322"/>
        <v>0</v>
      </c>
      <c r="I51" s="10"/>
      <c r="J51" s="33">
        <f>SUM(J33,J39,J45)</f>
        <v>0</v>
      </c>
      <c r="K51" s="33">
        <f t="shared" ref="K51:N51" si="323">SUM(K33,K39,K45)</f>
        <v>0</v>
      </c>
      <c r="L51" s="33">
        <f t="shared" si="323"/>
        <v>0</v>
      </c>
      <c r="M51" s="33">
        <f t="shared" si="323"/>
        <v>0</v>
      </c>
      <c r="N51" s="33">
        <f t="shared" si="323"/>
        <v>0</v>
      </c>
      <c r="O51" s="33">
        <f>SUM(O33,O39,O45)</f>
        <v>0</v>
      </c>
      <c r="P51" s="10"/>
      <c r="Q51" s="33">
        <f t="shared" ref="Q51:T51" si="324">SUM(Q33,Q39,Q45)</f>
        <v>0</v>
      </c>
      <c r="R51" s="33">
        <f t="shared" si="324"/>
        <v>0</v>
      </c>
      <c r="S51" s="33">
        <f>SUM(S33,S39,S45)</f>
        <v>0</v>
      </c>
      <c r="T51" s="33">
        <f t="shared" si="324"/>
        <v>0</v>
      </c>
      <c r="U51" s="385"/>
      <c r="V51" s="385"/>
      <c r="W51" s="10"/>
      <c r="X51" s="33">
        <f>SUM(X33,X39,X45)</f>
        <v>0</v>
      </c>
      <c r="Y51" s="33">
        <f t="shared" ref="Y51:AB51" si="325">SUM(Y33,Y39,Y45)</f>
        <v>0</v>
      </c>
      <c r="Z51" s="33">
        <f t="shared" si="325"/>
        <v>0</v>
      </c>
      <c r="AA51" s="33">
        <f t="shared" si="325"/>
        <v>0</v>
      </c>
      <c r="AB51" s="33">
        <f t="shared" si="325"/>
        <v>0</v>
      </c>
      <c r="AC51" s="33">
        <f>SUM(AC33,AC39,AC45)</f>
        <v>0</v>
      </c>
      <c r="AD51" s="10"/>
      <c r="AE51" s="33">
        <f t="shared" ref="AE51:AG51" si="326">SUM(AE33,AE39,AE45)</f>
        <v>0</v>
      </c>
      <c r="AF51" s="33">
        <f t="shared" si="326"/>
        <v>0</v>
      </c>
      <c r="AG51" s="33">
        <f>SUM(AG33,AG39,AG45)</f>
        <v>0</v>
      </c>
      <c r="AH51" s="348"/>
      <c r="AI51" s="346">
        <f>SUM(D51:AG51)</f>
        <v>0</v>
      </c>
      <c r="AK51" s="282"/>
      <c r="AL51" s="35" t="s">
        <v>45</v>
      </c>
      <c r="AM51" s="385"/>
      <c r="AN51" s="10">
        <f>SUM(AN33,AN39,AN45)</f>
        <v>0</v>
      </c>
      <c r="AO51" s="10">
        <f>SUM(AO33,AO39,AO45)</f>
        <v>0</v>
      </c>
      <c r="AP51" s="10"/>
      <c r="AQ51" s="10">
        <f>SUM(AQ33,AQ39,AQ45)</f>
        <v>0</v>
      </c>
      <c r="AR51" s="10">
        <f>SUM(AR33,AR39,AR45)</f>
        <v>0</v>
      </c>
      <c r="AS51" s="10">
        <f t="shared" ref="AS51:AV51" si="327">SUM(AS33,AS39,AS45)</f>
        <v>0</v>
      </c>
      <c r="AT51" s="10">
        <f t="shared" si="327"/>
        <v>0</v>
      </c>
      <c r="AU51" s="10">
        <f t="shared" si="327"/>
        <v>0</v>
      </c>
      <c r="AV51" s="10">
        <f t="shared" si="327"/>
        <v>0</v>
      </c>
      <c r="AW51" s="10"/>
      <c r="AX51" s="10">
        <f>SUM(AX33,AX39,AX45)</f>
        <v>0</v>
      </c>
      <c r="AY51" s="10">
        <f>SUM(AY33,AY39,AY45)</f>
        <v>0</v>
      </c>
      <c r="AZ51" s="10">
        <f t="shared" ref="AZ51:BC51" si="328">SUM(AZ33,AZ39,AZ45)</f>
        <v>0</v>
      </c>
      <c r="BA51" s="10">
        <f t="shared" si="328"/>
        <v>0</v>
      </c>
      <c r="BB51" s="10">
        <f t="shared" si="328"/>
        <v>0</v>
      </c>
      <c r="BC51" s="10">
        <f t="shared" si="328"/>
        <v>0</v>
      </c>
      <c r="BD51" s="10"/>
      <c r="BE51" s="10">
        <f>SUM(BE33,BE39,BE45)</f>
        <v>0</v>
      </c>
      <c r="BF51" s="10">
        <f>SUM(BF33,BF39,BF45)</f>
        <v>0</v>
      </c>
      <c r="BG51" s="10">
        <f t="shared" ref="BG51:BJ51" si="329">SUM(BG33,BG39,BG45)</f>
        <v>0</v>
      </c>
      <c r="BH51" s="10">
        <f t="shared" si="329"/>
        <v>0</v>
      </c>
      <c r="BI51" s="10">
        <f t="shared" si="329"/>
        <v>0</v>
      </c>
      <c r="BJ51" s="10">
        <f t="shared" si="329"/>
        <v>0</v>
      </c>
      <c r="BK51" s="10"/>
      <c r="BL51" s="10">
        <f>SUM(BL33,BL39,BL45)</f>
        <v>0</v>
      </c>
      <c r="BM51" s="10">
        <f>SUM(BM33,BM39,BM45)</f>
        <v>0</v>
      </c>
      <c r="BN51" s="10">
        <f t="shared" ref="BN51:BQ51" si="330">SUM(BN33,BN39,BN45)</f>
        <v>0</v>
      </c>
      <c r="BO51" s="10">
        <f t="shared" si="330"/>
        <v>0</v>
      </c>
      <c r="BP51" s="10">
        <f t="shared" si="330"/>
        <v>0</v>
      </c>
      <c r="BQ51" s="10">
        <f t="shared" si="330"/>
        <v>0</v>
      </c>
      <c r="BR51" s="346">
        <f>SUM(AM51:BP51)</f>
        <v>0</v>
      </c>
      <c r="BS51" s="353"/>
      <c r="BT51" s="282"/>
      <c r="BU51" s="35" t="s">
        <v>45</v>
      </c>
      <c r="BV51" s="10"/>
      <c r="BW51" s="10">
        <f>SUM(BW33,BW39,BW45)</f>
        <v>0</v>
      </c>
      <c r="BX51" s="10">
        <f t="shared" ref="BX51:CB51" si="331">SUM(BX33,BX39,BX45)</f>
        <v>0</v>
      </c>
      <c r="BY51" s="10">
        <f t="shared" si="331"/>
        <v>0</v>
      </c>
      <c r="BZ51" s="10">
        <f t="shared" si="331"/>
        <v>0</v>
      </c>
      <c r="CA51" s="10">
        <f t="shared" si="331"/>
        <v>0</v>
      </c>
      <c r="CB51" s="10">
        <f t="shared" si="331"/>
        <v>0</v>
      </c>
      <c r="CC51" s="10"/>
      <c r="CD51" s="10">
        <f>SUM(CD33,CD39,CD45)</f>
        <v>0</v>
      </c>
      <c r="CE51" s="10">
        <f t="shared" ref="CE51:CO51" si="332">SUM(CE33,CE39,CE45)</f>
        <v>0</v>
      </c>
      <c r="CF51" s="10">
        <f t="shared" si="332"/>
        <v>0</v>
      </c>
      <c r="CG51" s="10">
        <f t="shared" si="332"/>
        <v>0</v>
      </c>
      <c r="CH51" s="10">
        <f t="shared" si="332"/>
        <v>0</v>
      </c>
      <c r="CI51" s="10">
        <f t="shared" si="332"/>
        <v>0</v>
      </c>
      <c r="CJ51" s="10"/>
      <c r="CK51" s="10">
        <f t="shared" si="332"/>
        <v>0</v>
      </c>
      <c r="CL51" s="10">
        <f t="shared" si="332"/>
        <v>0</v>
      </c>
      <c r="CM51" s="10">
        <f t="shared" si="332"/>
        <v>0</v>
      </c>
      <c r="CN51" s="10">
        <f t="shared" si="332"/>
        <v>0</v>
      </c>
      <c r="CO51" s="10">
        <f t="shared" si="332"/>
        <v>0</v>
      </c>
      <c r="CP51" s="385"/>
      <c r="CQ51" s="385"/>
      <c r="CR51" s="385"/>
      <c r="CS51" s="385"/>
      <c r="CT51" s="385"/>
      <c r="CU51" s="385"/>
      <c r="CV51" s="385"/>
      <c r="CW51" s="385"/>
      <c r="CX51" s="385"/>
      <c r="CY51" s="385"/>
      <c r="CZ51" s="348"/>
      <c r="DA51" s="346">
        <f>SUM(BV51:CY51)</f>
        <v>0</v>
      </c>
    </row>
    <row r="52" spans="1:105" ht="15.75" customHeight="1" thickBot="1">
      <c r="A52" s="285"/>
      <c r="B52" s="282"/>
      <c r="C52" s="73" t="s">
        <v>389</v>
      </c>
      <c r="D52" s="342">
        <f>IF(D51&gt;D48,D48,D51)-D48</f>
        <v>-14</v>
      </c>
      <c r="E52" s="342">
        <f>D52+(IF(E51&gt;E48,E48,E51)-E48)</f>
        <v>-28</v>
      </c>
      <c r="F52" s="342">
        <f t="shared" ref="F52:H52" si="333">E52+(IF(F51&gt;F48,F48,F51)-F48)</f>
        <v>-42</v>
      </c>
      <c r="G52" s="342">
        <f t="shared" si="333"/>
        <v>-56</v>
      </c>
      <c r="H52" s="342">
        <f t="shared" si="333"/>
        <v>-70</v>
      </c>
      <c r="I52" s="27"/>
      <c r="J52" s="342">
        <f>H52+(IF(J51&gt;J48,J48,J51)-J48)</f>
        <v>-84</v>
      </c>
      <c r="K52" s="342">
        <f t="shared" ref="K52:O52" si="334">J52+(IF(K51&gt;K48,K48,K51)-K48)</f>
        <v>-98</v>
      </c>
      <c r="L52" s="342">
        <f t="shared" si="334"/>
        <v>-112</v>
      </c>
      <c r="M52" s="342">
        <f t="shared" si="334"/>
        <v>-126</v>
      </c>
      <c r="N52" s="342">
        <f t="shared" si="334"/>
        <v>-140</v>
      </c>
      <c r="O52" s="342">
        <f t="shared" si="334"/>
        <v>-154</v>
      </c>
      <c r="P52" s="27"/>
      <c r="Q52" s="342">
        <f>O52+(IF(Q51&gt;Q48,Q48,Q51)-Q48)</f>
        <v>-168</v>
      </c>
      <c r="R52" s="342">
        <f t="shared" ref="R52:T52" si="335">Q52+(IF(R51&gt;R48,R48,R51)-R48)</f>
        <v>-182</v>
      </c>
      <c r="S52" s="342">
        <f t="shared" si="335"/>
        <v>-196</v>
      </c>
      <c r="T52" s="342">
        <f t="shared" si="335"/>
        <v>-210</v>
      </c>
      <c r="U52" s="386"/>
      <c r="V52" s="386"/>
      <c r="W52" s="27"/>
      <c r="X52" s="342">
        <f>T52+(IF(X51&gt;X48,X48,X51)-X48)</f>
        <v>-224</v>
      </c>
      <c r="Y52" s="342">
        <f t="shared" ref="Y52:AC52" si="336">X52+(IF(Y51&gt;Y48,Y48,Y51)-Y48)</f>
        <v>-238</v>
      </c>
      <c r="Z52" s="342">
        <f t="shared" si="336"/>
        <v>-252</v>
      </c>
      <c r="AA52" s="342">
        <f t="shared" si="336"/>
        <v>-266</v>
      </c>
      <c r="AB52" s="342">
        <f t="shared" si="336"/>
        <v>-280</v>
      </c>
      <c r="AC52" s="342">
        <f t="shared" si="336"/>
        <v>-294</v>
      </c>
      <c r="AD52" s="27"/>
      <c r="AE52" s="342">
        <f>AC52+(IF(AE51&gt;AE48,AE48,AE51)-AE48)</f>
        <v>-308</v>
      </c>
      <c r="AF52" s="342">
        <f t="shared" ref="AF52:AG52" si="337">AE52+(IF(AF51&gt;AF48,AF48,AF51)-AF48)</f>
        <v>-322</v>
      </c>
      <c r="AG52" s="342">
        <f t="shared" si="337"/>
        <v>-336</v>
      </c>
      <c r="AH52" s="349"/>
      <c r="AI52" s="346">
        <f>ROUNDUP(AG52,0)</f>
        <v>-336</v>
      </c>
      <c r="AK52" s="282"/>
      <c r="AL52" s="73" t="s">
        <v>389</v>
      </c>
      <c r="AM52" s="386"/>
      <c r="AN52" s="342">
        <f>IF(AN51&gt;AN48,AN48,AN51)-AN48</f>
        <v>-12</v>
      </c>
      <c r="AO52" s="342">
        <f t="shared" ref="AO52" si="338">AN52+(IF(AO51&gt;AO48,AO48,AO51)-AO48)</f>
        <v>-24</v>
      </c>
      <c r="AP52" s="27"/>
      <c r="AQ52" s="342">
        <f>AO52+(IF(AQ51&gt;AQ48,AQ48,AQ51)-AQ48)</f>
        <v>-36</v>
      </c>
      <c r="AR52" s="342">
        <f t="shared" ref="AR52:AV52" si="339">AQ52+(IF(AR51&gt;AR48,AR48,AR51)-AR48)</f>
        <v>-48</v>
      </c>
      <c r="AS52" s="342">
        <f t="shared" si="339"/>
        <v>-60</v>
      </c>
      <c r="AT52" s="342">
        <f t="shared" si="339"/>
        <v>-72</v>
      </c>
      <c r="AU52" s="342">
        <f t="shared" si="339"/>
        <v>-84</v>
      </c>
      <c r="AV52" s="342">
        <f t="shared" si="339"/>
        <v>-96</v>
      </c>
      <c r="AW52" s="27"/>
      <c r="AX52" s="342">
        <f>AV52+(IF(AX51&gt;AX48,AX48,AX51)-AX48)</f>
        <v>-108</v>
      </c>
      <c r="AY52" s="342">
        <f t="shared" ref="AY52:BC52" si="340">AX52+(IF(AY51&gt;AY48,AY48,AY51)-AY48)</f>
        <v>-120</v>
      </c>
      <c r="AZ52" s="342">
        <f t="shared" si="340"/>
        <v>-132</v>
      </c>
      <c r="BA52" s="342">
        <f t="shared" si="340"/>
        <v>-144</v>
      </c>
      <c r="BB52" s="342">
        <f t="shared" si="340"/>
        <v>-156</v>
      </c>
      <c r="BC52" s="342">
        <f t="shared" si="340"/>
        <v>-168</v>
      </c>
      <c r="BD52" s="27"/>
      <c r="BE52" s="342">
        <f>BC52+(IF(BE51&gt;BE48,BE48,BE51)-BE48)</f>
        <v>-180</v>
      </c>
      <c r="BF52" s="342">
        <f t="shared" ref="BF52:BJ52" si="341">BE52+(IF(BF51&gt;BF48,BF48,BF51)-BF48)</f>
        <v>-192</v>
      </c>
      <c r="BG52" s="342">
        <f t="shared" si="341"/>
        <v>-204</v>
      </c>
      <c r="BH52" s="342">
        <f t="shared" si="341"/>
        <v>-216</v>
      </c>
      <c r="BI52" s="342">
        <f t="shared" si="341"/>
        <v>-228</v>
      </c>
      <c r="BJ52" s="342">
        <f t="shared" si="341"/>
        <v>-240</v>
      </c>
      <c r="BK52" s="27"/>
      <c r="BL52" s="342">
        <f>BJ52+(IF(BL51&gt;BL48,BL48,BL51)-BL48)</f>
        <v>-252</v>
      </c>
      <c r="BM52" s="342">
        <f t="shared" ref="BM52:BQ52" si="342">BL52+(IF(BM51&gt;BM48,BM48,BM51)-BM48)</f>
        <v>-264</v>
      </c>
      <c r="BN52" s="342">
        <f t="shared" si="342"/>
        <v>-276</v>
      </c>
      <c r="BO52" s="342">
        <f t="shared" si="342"/>
        <v>-288</v>
      </c>
      <c r="BP52" s="342">
        <f t="shared" si="342"/>
        <v>-300</v>
      </c>
      <c r="BQ52" s="342">
        <f t="shared" si="342"/>
        <v>-312</v>
      </c>
      <c r="BR52" s="346">
        <f>ROUNDUP(BP52,0)</f>
        <v>-300</v>
      </c>
      <c r="BS52" s="353"/>
      <c r="BT52" s="282"/>
      <c r="BU52" s="73" t="s">
        <v>389</v>
      </c>
      <c r="BV52" s="27"/>
      <c r="BW52" s="342">
        <f>BV52+(IF(BW51&gt;BW48,BW48,BW51)-BW48)</f>
        <v>-60</v>
      </c>
      <c r="BX52" s="342">
        <f t="shared" ref="BX52:CB52" si="343">BW52+(IF(BX51&gt;BX48,BX48,BX51)-BX48)</f>
        <v>-120</v>
      </c>
      <c r="BY52" s="342">
        <f t="shared" si="343"/>
        <v>-180</v>
      </c>
      <c r="BZ52" s="342">
        <f t="shared" si="343"/>
        <v>-240</v>
      </c>
      <c r="CA52" s="342">
        <f t="shared" si="343"/>
        <v>-300</v>
      </c>
      <c r="CB52" s="342">
        <f t="shared" si="343"/>
        <v>-360</v>
      </c>
      <c r="CC52" s="27"/>
      <c r="CD52" s="342">
        <f>CB52+(IF(CD51&gt;CD48,CD48,CD51)-CD48)</f>
        <v>-420</v>
      </c>
      <c r="CE52" s="342">
        <f t="shared" ref="CE52:CI52" si="344">CD52+(IF(CE51&gt;CE48,CE48,CE51)-CE48)</f>
        <v>-480</v>
      </c>
      <c r="CF52" s="342">
        <f t="shared" si="344"/>
        <v>-540</v>
      </c>
      <c r="CG52" s="342">
        <f t="shared" si="344"/>
        <v>-600</v>
      </c>
      <c r="CH52" s="342">
        <f t="shared" si="344"/>
        <v>-660</v>
      </c>
      <c r="CI52" s="342">
        <f t="shared" si="344"/>
        <v>-720</v>
      </c>
      <c r="CJ52" s="27"/>
      <c r="CK52" s="342">
        <f>CI52+(IF(CK51&gt;CK48,CK48,CK51)-CK48)</f>
        <v>-780</v>
      </c>
      <c r="CL52" s="342">
        <f t="shared" ref="CL52:CO52" si="345">CK52+(IF(CL51&gt;CL48,CL48,CL51)-CL48)</f>
        <v>-840</v>
      </c>
      <c r="CM52" s="342">
        <f t="shared" si="345"/>
        <v>-900</v>
      </c>
      <c r="CN52" s="342">
        <f t="shared" si="345"/>
        <v>-960</v>
      </c>
      <c r="CO52" s="342">
        <f t="shared" si="345"/>
        <v>-1020</v>
      </c>
      <c r="CP52" s="386"/>
      <c r="CQ52" s="386"/>
      <c r="CR52" s="386"/>
      <c r="CS52" s="386"/>
      <c r="CT52" s="386"/>
      <c r="CU52" s="386"/>
      <c r="CV52" s="386"/>
      <c r="CW52" s="386"/>
      <c r="CX52" s="386"/>
      <c r="CY52" s="386"/>
      <c r="CZ52" s="349"/>
      <c r="DA52" s="346">
        <f>ROUNDUP(CY52,0)</f>
        <v>0</v>
      </c>
    </row>
    <row r="53" spans="1:105" ht="15.75" customHeight="1" thickBot="1">
      <c r="A53" s="286"/>
      <c r="B53" s="283"/>
      <c r="C53" s="143" t="s">
        <v>94</v>
      </c>
      <c r="D53" s="351">
        <f>IF(D51&gt;172,D51-172,0)-D49</f>
        <v>0</v>
      </c>
      <c r="E53" s="352">
        <f>D53 + (IF(E51&gt;172,E51-172,0)-E49)</f>
        <v>0</v>
      </c>
      <c r="F53" s="352">
        <f t="shared" ref="F53:H53" si="346">E53 + (IF(F51&gt;172,F51-172,0)-F49)</f>
        <v>0</v>
      </c>
      <c r="G53" s="352">
        <f t="shared" si="346"/>
        <v>0</v>
      </c>
      <c r="H53" s="352">
        <f t="shared" si="346"/>
        <v>0</v>
      </c>
      <c r="I53" s="144"/>
      <c r="J53" s="352">
        <f>H53+(IF(J51&gt;172,J51-172,0)-J49)</f>
        <v>0</v>
      </c>
      <c r="K53" s="352">
        <f>J53 + (IF(K51&gt;172,K51-172,0)-K49)</f>
        <v>0</v>
      </c>
      <c r="L53" s="352">
        <f t="shared" ref="L53:O53" si="347">K53 + (IF(L51&gt;172,L51-172,0)-L49)</f>
        <v>0</v>
      </c>
      <c r="M53" s="352">
        <f t="shared" si="347"/>
        <v>0</v>
      </c>
      <c r="N53" s="352">
        <f t="shared" si="347"/>
        <v>0</v>
      </c>
      <c r="O53" s="352">
        <f t="shared" si="347"/>
        <v>0</v>
      </c>
      <c r="P53" s="144"/>
      <c r="Q53" s="352">
        <f>O53+(IF(Q51&gt;172,Q51-172,0)-Q49)</f>
        <v>0</v>
      </c>
      <c r="R53" s="352">
        <f>Q53 + (IF(R51&gt;172,R51-172,0)-R49)</f>
        <v>0</v>
      </c>
      <c r="S53" s="352">
        <f t="shared" ref="S53:V53" si="348">R53 + (IF(S51&gt;172,S51-172,0)-S49)</f>
        <v>0</v>
      </c>
      <c r="T53" s="352">
        <f t="shared" si="348"/>
        <v>0</v>
      </c>
      <c r="U53" s="388"/>
      <c r="V53" s="388"/>
      <c r="W53" s="144"/>
      <c r="X53" s="352">
        <f>T53+(IF(X51&gt;172,X51-172,0)-X49)</f>
        <v>0</v>
      </c>
      <c r="Y53" s="352">
        <f>X53 + (IF(Y51&gt;172,Y51-172,0)-Y49)</f>
        <v>0</v>
      </c>
      <c r="Z53" s="352">
        <f t="shared" ref="Z53:AC53" si="349">Y53 + (IF(Z51&gt;172,Z51-172,0)-Z49)</f>
        <v>0</v>
      </c>
      <c r="AA53" s="352">
        <f t="shared" si="349"/>
        <v>0</v>
      </c>
      <c r="AB53" s="352">
        <f t="shared" si="349"/>
        <v>0</v>
      </c>
      <c r="AC53" s="352">
        <f t="shared" si="349"/>
        <v>0</v>
      </c>
      <c r="AD53" s="144"/>
      <c r="AE53" s="352">
        <f>AC53+(IF(AE51&gt;172,AE51-172,0)-AE49)</f>
        <v>0</v>
      </c>
      <c r="AF53" s="352">
        <f>AE53 + (IF(AF51&gt;172,AF51-172,0)-AF49)</f>
        <v>0</v>
      </c>
      <c r="AG53" s="352">
        <f t="shared" ref="AG53" si="350">AF53 + (IF(AG51&gt;172,AG51-172,0)-AG49)</f>
        <v>0</v>
      </c>
      <c r="AH53" s="350"/>
      <c r="AI53" s="347">
        <f>AG53</f>
        <v>0</v>
      </c>
      <c r="AK53" s="283"/>
      <c r="AL53" s="143" t="s">
        <v>94</v>
      </c>
      <c r="AM53" s="388"/>
      <c r="AN53" s="352">
        <f>AM53 + (IF(AN51&gt;172,AN51-172,0)-AN49)</f>
        <v>0</v>
      </c>
      <c r="AO53" s="352">
        <f t="shared" ref="AO53" si="351">AN53 + (IF(AO51&gt;172,AO51-172,0)-AO49)</f>
        <v>0</v>
      </c>
      <c r="AP53" s="144"/>
      <c r="AQ53" s="352">
        <f>AO53+(IF(AQ51&gt;172,AQ51-172,0)-AQ49)</f>
        <v>0</v>
      </c>
      <c r="AR53" s="352">
        <f>AQ53 + (IF(AR51&gt;172,AR51-172,0)-AR49)</f>
        <v>0</v>
      </c>
      <c r="AS53" s="352">
        <f t="shared" ref="AS53:AV53" si="352">AR53 + (IF(AS51&gt;172,AS51-172,0)-AS49)</f>
        <v>0</v>
      </c>
      <c r="AT53" s="352">
        <f t="shared" si="352"/>
        <v>0</v>
      </c>
      <c r="AU53" s="352">
        <f t="shared" si="352"/>
        <v>0</v>
      </c>
      <c r="AV53" s="352">
        <f t="shared" si="352"/>
        <v>0</v>
      </c>
      <c r="AW53" s="144"/>
      <c r="AX53" s="352">
        <f>AV53+(IF(AX51&gt;172,AX51-172,0)-AX49)</f>
        <v>0</v>
      </c>
      <c r="AY53" s="352">
        <f>AX53 + (IF(AY51&gt;172,AY51-172,0)-AY49)</f>
        <v>0</v>
      </c>
      <c r="AZ53" s="352">
        <f t="shared" ref="AZ53:BC53" si="353">AY53 + (IF(AZ51&gt;172,AZ51-172,0)-AZ49)</f>
        <v>0</v>
      </c>
      <c r="BA53" s="352">
        <f t="shared" si="353"/>
        <v>0</v>
      </c>
      <c r="BB53" s="352">
        <f t="shared" si="353"/>
        <v>0</v>
      </c>
      <c r="BC53" s="352">
        <f t="shared" si="353"/>
        <v>0</v>
      </c>
      <c r="BD53" s="144"/>
      <c r="BE53" s="352">
        <f>BC53+(IF(BE51&gt;172,BE51-172,0)-BE49)</f>
        <v>0</v>
      </c>
      <c r="BF53" s="352">
        <f>BE53 + (IF(BF51&gt;172,BF51-172,0)-BF49)</f>
        <v>0</v>
      </c>
      <c r="BG53" s="352">
        <f t="shared" ref="BG53:BJ53" si="354">BF53 + (IF(BG51&gt;172,BG51-172,0)-BG49)</f>
        <v>0</v>
      </c>
      <c r="BH53" s="352">
        <f t="shared" si="354"/>
        <v>0</v>
      </c>
      <c r="BI53" s="352">
        <f t="shared" si="354"/>
        <v>0</v>
      </c>
      <c r="BJ53" s="352">
        <f t="shared" si="354"/>
        <v>0</v>
      </c>
      <c r="BK53" s="144"/>
      <c r="BL53" s="352">
        <f>BJ53+(IF(BL51&gt;172,BL51-172,0)-BL49)</f>
        <v>0</v>
      </c>
      <c r="BM53" s="352">
        <f>BL53 + (IF(BM51&gt;172,BM51-172,0)-BM49)</f>
        <v>0</v>
      </c>
      <c r="BN53" s="352">
        <f t="shared" ref="BN53:BQ53" si="355">BM53 + (IF(BN51&gt;172,BN51-172,0)-BN49)</f>
        <v>0</v>
      </c>
      <c r="BO53" s="352">
        <f t="shared" si="355"/>
        <v>0</v>
      </c>
      <c r="BP53" s="352">
        <f t="shared" si="355"/>
        <v>0</v>
      </c>
      <c r="BQ53" s="352">
        <f t="shared" si="355"/>
        <v>0</v>
      </c>
      <c r="BR53" s="347">
        <f>BP53</f>
        <v>0</v>
      </c>
      <c r="BS53" s="353"/>
      <c r="BT53" s="283"/>
      <c r="BU53" s="142" t="s">
        <v>94</v>
      </c>
      <c r="BV53" s="391"/>
      <c r="BW53" s="352">
        <f>BV53 + (IF(BW51&gt;172,BW51-172,0)-BW49)</f>
        <v>0</v>
      </c>
      <c r="BX53" s="352">
        <f t="shared" ref="BX53:BZ53" si="356">BW53 + (IF(BX51&gt;172,BX51-172,0)-BX49)</f>
        <v>0</v>
      </c>
      <c r="BY53" s="352">
        <f t="shared" si="356"/>
        <v>0</v>
      </c>
      <c r="BZ53" s="352">
        <f t="shared" si="356"/>
        <v>0</v>
      </c>
      <c r="CA53" s="352">
        <f>BY53+(IF(CA51&gt;172,CA51-172,0)-CA49)</f>
        <v>0</v>
      </c>
      <c r="CB53" s="352">
        <f>BZ53+(IF(CB51&gt;172,CB51-172,0)-CB49)</f>
        <v>0</v>
      </c>
      <c r="CC53" s="144"/>
      <c r="CD53" s="352">
        <f t="shared" ref="CD53:CH53" si="357">CC53 + (IF(CD51&gt;172,CD51-172,0)-CD49)</f>
        <v>0</v>
      </c>
      <c r="CE53" s="352">
        <f t="shared" si="357"/>
        <v>0</v>
      </c>
      <c r="CF53" s="352">
        <f t="shared" si="357"/>
        <v>0</v>
      </c>
      <c r="CG53" s="352">
        <f t="shared" si="357"/>
        <v>0</v>
      </c>
      <c r="CH53" s="352">
        <f t="shared" si="357"/>
        <v>0</v>
      </c>
      <c r="CI53" s="352">
        <f>CG53+(IF(CI51&gt;172,CI51-172,0)-CI49)</f>
        <v>0</v>
      </c>
      <c r="CJ53" s="144"/>
      <c r="CK53" s="352">
        <f t="shared" ref="CK53:CO53" si="358">CJ53 + (IF(CK51&gt;172,CK51-172,0)-CK49)</f>
        <v>0</v>
      </c>
      <c r="CL53" s="352">
        <f t="shared" si="358"/>
        <v>0</v>
      </c>
      <c r="CM53" s="352">
        <f t="shared" si="358"/>
        <v>0</v>
      </c>
      <c r="CN53" s="352">
        <f t="shared" si="358"/>
        <v>0</v>
      </c>
      <c r="CO53" s="352">
        <f t="shared" si="358"/>
        <v>0</v>
      </c>
      <c r="CP53" s="388"/>
      <c r="CQ53" s="388"/>
      <c r="CR53" s="388"/>
      <c r="CS53" s="388"/>
      <c r="CT53" s="388"/>
      <c r="CU53" s="388"/>
      <c r="CV53" s="388"/>
      <c r="CW53" s="388"/>
      <c r="CX53" s="388"/>
      <c r="CY53" s="388"/>
      <c r="CZ53" s="350"/>
      <c r="DA53" s="347">
        <f>CY53</f>
        <v>0</v>
      </c>
    </row>
    <row r="54" spans="1:105" ht="15" customHeight="1">
      <c r="AQ54" s="331"/>
      <c r="AR54" s="362"/>
      <c r="AS54" s="362"/>
      <c r="AT54" s="362"/>
      <c r="BU54" s="393"/>
    </row>
    <row r="57" spans="1:105" ht="15" customHeight="1"/>
    <row r="60" spans="1:105" ht="15" customHeight="1"/>
    <row r="63" spans="1:105" ht="15" customHeight="1"/>
    <row r="66" ht="15" customHeight="1"/>
    <row r="69" ht="15" customHeight="1"/>
  </sheetData>
  <mergeCells count="32">
    <mergeCell ref="B42:B47"/>
    <mergeCell ref="AK42:AK47"/>
    <mergeCell ref="BT42:BT47"/>
    <mergeCell ref="B48:B53"/>
    <mergeCell ref="AK48:AK53"/>
    <mergeCell ref="BT48:BT53"/>
    <mergeCell ref="B23:B28"/>
    <mergeCell ref="AK23:AK28"/>
    <mergeCell ref="BT23:BT28"/>
    <mergeCell ref="A30:A53"/>
    <mergeCell ref="B30:B35"/>
    <mergeCell ref="AK30:AK35"/>
    <mergeCell ref="BT30:BT35"/>
    <mergeCell ref="B36:B41"/>
    <mergeCell ref="AK36:AK41"/>
    <mergeCell ref="BT36:BT41"/>
    <mergeCell ref="A5:A28"/>
    <mergeCell ref="B5:B10"/>
    <mergeCell ref="AK5:AK10"/>
    <mergeCell ref="BT5:BT10"/>
    <mergeCell ref="B11:B16"/>
    <mergeCell ref="AK11:AK16"/>
    <mergeCell ref="BT11:BT16"/>
    <mergeCell ref="B17:B22"/>
    <mergeCell ref="AK17:AK22"/>
    <mergeCell ref="BT17:BT22"/>
    <mergeCell ref="A1:AI2"/>
    <mergeCell ref="AK1:BR2"/>
    <mergeCell ref="BT1:DA2"/>
    <mergeCell ref="AI3:AI4"/>
    <mergeCell ref="BR3:BR4"/>
    <mergeCell ref="DA3:DA4"/>
  </mergeCells>
  <conditionalFormatting sqref="AI9:AI10 D9:H10 J9:O10 Q9:T10 X9:AC10 AE9:AG10">
    <cfRule type="expression" dxfId="661" priority="329">
      <formula>D9&gt;0</formula>
    </cfRule>
    <cfRule type="expression" dxfId="660" priority="330">
      <formula>D9&lt;=0</formula>
    </cfRule>
  </conditionalFormatting>
  <conditionalFormatting sqref="AI15:AI16 D16:H16 J16:O16 Q16:T16 X16:AC16 AE16:AG16">
    <cfRule type="expression" dxfId="659" priority="327">
      <formula>D15&gt;0</formula>
    </cfRule>
    <cfRule type="expression" dxfId="658" priority="328">
      <formula>D15&lt;=0</formula>
    </cfRule>
  </conditionalFormatting>
  <conditionalFormatting sqref="AI21:AI22 D22:H22 J22:O22 Q22:T22 X22:AC22 AE22:AG22">
    <cfRule type="expression" dxfId="657" priority="325">
      <formula>D21&gt;0</formula>
    </cfRule>
    <cfRule type="expression" dxfId="656" priority="326">
      <formula>D21&lt;=0</formula>
    </cfRule>
  </conditionalFormatting>
  <conditionalFormatting sqref="AI27:AI28 D28:H28 J28:O28 Q28:T28 X28:AC28 AE28:AG28">
    <cfRule type="expression" dxfId="655" priority="323">
      <formula>D27&gt;0</formula>
    </cfRule>
    <cfRule type="expression" dxfId="654" priority="324">
      <formula>D27&lt;=0</formula>
    </cfRule>
  </conditionalFormatting>
  <conditionalFormatting sqref="BR9:BR10 AN10:AO10">
    <cfRule type="expression" dxfId="653" priority="321">
      <formula>AN9&gt;0</formula>
    </cfRule>
    <cfRule type="expression" dxfId="652" priority="322">
      <formula>AN9&lt;=0</formula>
    </cfRule>
  </conditionalFormatting>
  <conditionalFormatting sqref="BR15:BR16 AN16:AO16">
    <cfRule type="expression" dxfId="651" priority="319">
      <formula>AN15&gt;0</formula>
    </cfRule>
    <cfRule type="expression" dxfId="650" priority="320">
      <formula>AN15&lt;=0</formula>
    </cfRule>
  </conditionalFormatting>
  <conditionalFormatting sqref="BR21:BR22 AN22:AO22">
    <cfRule type="expression" dxfId="649" priority="317">
      <formula>AN21&gt;0</formula>
    </cfRule>
    <cfRule type="expression" dxfId="648" priority="318">
      <formula>AN21&lt;=0</formula>
    </cfRule>
  </conditionalFormatting>
  <conditionalFormatting sqref="BR27:BR28 AN28:AO28">
    <cfRule type="expression" dxfId="647" priority="315">
      <formula>AN27&gt;0</formula>
    </cfRule>
    <cfRule type="expression" dxfId="646" priority="316">
      <formula>AN27&lt;=0</formula>
    </cfRule>
  </conditionalFormatting>
  <conditionalFormatting sqref="DA9:DA10 BW10:BZ10 CI10 CD10:CG10 CK10:CN10 CB10">
    <cfRule type="expression" dxfId="645" priority="313">
      <formula>BW9&gt;0</formula>
    </cfRule>
    <cfRule type="expression" dxfId="644" priority="314">
      <formula>BW9&lt;=0</formula>
    </cfRule>
  </conditionalFormatting>
  <conditionalFormatting sqref="BW16:BZ16 CB16 CI16 CD16:CG16 CK16:CN16">
    <cfRule type="expression" dxfId="643" priority="311">
      <formula>BW16&gt;0</formula>
    </cfRule>
    <cfRule type="expression" dxfId="642" priority="312">
      <formula>BW16&lt;=0</formula>
    </cfRule>
  </conditionalFormatting>
  <conditionalFormatting sqref="BW22:BZ22 CB22 CI22 CD22:CG22 CK22:CN22">
    <cfRule type="expression" dxfId="641" priority="309">
      <formula>BW22&gt;0</formula>
    </cfRule>
    <cfRule type="expression" dxfId="640" priority="310">
      <formula>BW22&lt;=0</formula>
    </cfRule>
  </conditionalFormatting>
  <conditionalFormatting sqref="BW28:BZ28 CB28 CI28 CD28:CG28 CK28:CN28">
    <cfRule type="expression" dxfId="639" priority="307">
      <formula>BW28&gt;0</formula>
    </cfRule>
    <cfRule type="expression" dxfId="638" priority="308">
      <formula>BW28&lt;=0</formula>
    </cfRule>
  </conditionalFormatting>
  <conditionalFormatting sqref="AQ10:AV10">
    <cfRule type="expression" dxfId="637" priority="305">
      <formula>AQ10&gt;0</formula>
    </cfRule>
    <cfRule type="expression" dxfId="636" priority="306">
      <formula>AQ10&lt;=0</formula>
    </cfRule>
  </conditionalFormatting>
  <conditionalFormatting sqref="AQ16:AV16">
    <cfRule type="expression" dxfId="635" priority="303">
      <formula>AQ16&gt;0</formula>
    </cfRule>
    <cfRule type="expression" dxfId="634" priority="304">
      <formula>AQ16&lt;=0</formula>
    </cfRule>
  </conditionalFormatting>
  <conditionalFormatting sqref="AQ22:AV22">
    <cfRule type="expression" dxfId="633" priority="301">
      <formula>AQ22&gt;0</formula>
    </cfRule>
    <cfRule type="expression" dxfId="632" priority="302">
      <formula>AQ22&lt;=0</formula>
    </cfRule>
  </conditionalFormatting>
  <conditionalFormatting sqref="AQ28:AV28">
    <cfRule type="expression" dxfId="631" priority="299">
      <formula>AQ28&gt;0</formula>
    </cfRule>
    <cfRule type="expression" dxfId="630" priority="300">
      <formula>AQ28&lt;=0</formula>
    </cfRule>
  </conditionalFormatting>
  <conditionalFormatting sqref="AX10:BC10">
    <cfRule type="expression" dxfId="629" priority="297">
      <formula>AX10&gt;0</formula>
    </cfRule>
    <cfRule type="expression" dxfId="628" priority="298">
      <formula>AX10&lt;=0</formula>
    </cfRule>
  </conditionalFormatting>
  <conditionalFormatting sqref="AX16:BC16">
    <cfRule type="expression" dxfId="627" priority="295">
      <formula>AX16&gt;0</formula>
    </cfRule>
    <cfRule type="expression" dxfId="626" priority="296">
      <formula>AX16&lt;=0</formula>
    </cfRule>
  </conditionalFormatting>
  <conditionalFormatting sqref="AX22:BC22">
    <cfRule type="expression" dxfId="625" priority="293">
      <formula>AX22&gt;0</formula>
    </cfRule>
    <cfRule type="expression" dxfId="624" priority="294">
      <formula>AX22&lt;=0</formula>
    </cfRule>
  </conditionalFormatting>
  <conditionalFormatting sqref="AX28:BC28">
    <cfRule type="expression" dxfId="623" priority="291">
      <formula>AX28&gt;0</formula>
    </cfRule>
    <cfRule type="expression" dxfId="622" priority="292">
      <formula>AX28&lt;=0</formula>
    </cfRule>
  </conditionalFormatting>
  <conditionalFormatting sqref="BE10:BJ10">
    <cfRule type="expression" dxfId="621" priority="289">
      <formula>BE10&gt;0</formula>
    </cfRule>
    <cfRule type="expression" dxfId="620" priority="290">
      <formula>BE10&lt;=0</formula>
    </cfRule>
  </conditionalFormatting>
  <conditionalFormatting sqref="BE16:BJ16">
    <cfRule type="expression" dxfId="619" priority="287">
      <formula>BE16&gt;0</formula>
    </cfRule>
    <cfRule type="expression" dxfId="618" priority="288">
      <formula>BE16&lt;=0</formula>
    </cfRule>
  </conditionalFormatting>
  <conditionalFormatting sqref="BE22:BJ22">
    <cfRule type="expression" dxfId="617" priority="285">
      <formula>BE22&gt;0</formula>
    </cfRule>
    <cfRule type="expression" dxfId="616" priority="286">
      <formula>BE22&lt;=0</formula>
    </cfRule>
  </conditionalFormatting>
  <conditionalFormatting sqref="BE28:BJ28">
    <cfRule type="expression" dxfId="615" priority="283">
      <formula>BE28&gt;0</formula>
    </cfRule>
    <cfRule type="expression" dxfId="614" priority="284">
      <formula>BE28&lt;=0</formula>
    </cfRule>
  </conditionalFormatting>
  <conditionalFormatting sqref="BL10:BP10">
    <cfRule type="expression" dxfId="613" priority="281">
      <formula>BL10&gt;0</formula>
    </cfRule>
    <cfRule type="expression" dxfId="612" priority="282">
      <formula>BL10&lt;=0</formula>
    </cfRule>
  </conditionalFormatting>
  <conditionalFormatting sqref="BL16:BP16">
    <cfRule type="expression" dxfId="611" priority="279">
      <formula>BL16&gt;0</formula>
    </cfRule>
    <cfRule type="expression" dxfId="610" priority="280">
      <formula>BL16&lt;=0</formula>
    </cfRule>
  </conditionalFormatting>
  <conditionalFormatting sqref="BL22:BP22">
    <cfRule type="expression" dxfId="609" priority="277">
      <formula>BL22&gt;0</formula>
    </cfRule>
    <cfRule type="expression" dxfId="608" priority="278">
      <formula>BL22&lt;=0</formula>
    </cfRule>
  </conditionalFormatting>
  <conditionalFormatting sqref="BL28:BP28">
    <cfRule type="expression" dxfId="607" priority="275">
      <formula>BL28&gt;0</formula>
    </cfRule>
    <cfRule type="expression" dxfId="606" priority="276">
      <formula>BL28&lt;=0</formula>
    </cfRule>
  </conditionalFormatting>
  <conditionalFormatting sqref="BQ10">
    <cfRule type="expression" dxfId="605" priority="273">
      <formula>BQ10&gt;0</formula>
    </cfRule>
    <cfRule type="expression" dxfId="604" priority="274">
      <formula>BQ10&lt;=0</formula>
    </cfRule>
  </conditionalFormatting>
  <conditionalFormatting sqref="BQ16">
    <cfRule type="expression" dxfId="603" priority="271">
      <formula>BQ16&gt;0</formula>
    </cfRule>
    <cfRule type="expression" dxfId="602" priority="272">
      <formula>BQ16&lt;=0</formula>
    </cfRule>
  </conditionalFormatting>
  <conditionalFormatting sqref="BQ22">
    <cfRule type="expression" dxfId="601" priority="269">
      <formula>BQ22&gt;0</formula>
    </cfRule>
    <cfRule type="expression" dxfId="600" priority="270">
      <formula>BQ22&lt;=0</formula>
    </cfRule>
  </conditionalFormatting>
  <conditionalFormatting sqref="BQ28">
    <cfRule type="expression" dxfId="599" priority="267">
      <formula>BQ28&gt;0</formula>
    </cfRule>
    <cfRule type="expression" dxfId="598" priority="268">
      <formula>BQ28&lt;=0</formula>
    </cfRule>
  </conditionalFormatting>
  <conditionalFormatting sqref="CA10">
    <cfRule type="expression" dxfId="597" priority="265">
      <formula>CA10&gt;0</formula>
    </cfRule>
    <cfRule type="expression" dxfId="596" priority="266">
      <formula>CA10&lt;=0</formula>
    </cfRule>
  </conditionalFormatting>
  <conditionalFormatting sqref="CA16">
    <cfRule type="expression" dxfId="595" priority="263">
      <formula>CA16&gt;0</formula>
    </cfRule>
    <cfRule type="expression" dxfId="594" priority="264">
      <formula>CA16&lt;=0</formula>
    </cfRule>
  </conditionalFormatting>
  <conditionalFormatting sqref="CA22">
    <cfRule type="expression" dxfId="593" priority="261">
      <formula>CA22&gt;0</formula>
    </cfRule>
    <cfRule type="expression" dxfId="592" priority="262">
      <formula>CA22&lt;=0</formula>
    </cfRule>
  </conditionalFormatting>
  <conditionalFormatting sqref="CA28">
    <cfRule type="expression" dxfId="591" priority="259">
      <formula>CA28&gt;0</formula>
    </cfRule>
    <cfRule type="expression" dxfId="590" priority="260">
      <formula>CA28&lt;=0</formula>
    </cfRule>
  </conditionalFormatting>
  <conditionalFormatting sqref="CO10">
    <cfRule type="expression" dxfId="589" priority="257">
      <formula>CO10&gt;0</formula>
    </cfRule>
    <cfRule type="expression" dxfId="588" priority="258">
      <formula>CO10&lt;=0</formula>
    </cfRule>
  </conditionalFormatting>
  <conditionalFormatting sqref="CO16">
    <cfRule type="expression" dxfId="587" priority="255">
      <formula>CO16&gt;0</formula>
    </cfRule>
    <cfRule type="expression" dxfId="586" priority="256">
      <formula>CO16&lt;=0</formula>
    </cfRule>
  </conditionalFormatting>
  <conditionalFormatting sqref="CO22">
    <cfRule type="expression" dxfId="585" priority="253">
      <formula>CO22&gt;0</formula>
    </cfRule>
    <cfRule type="expression" dxfId="584" priority="254">
      <formula>CO22&lt;=0</formula>
    </cfRule>
  </conditionalFormatting>
  <conditionalFormatting sqref="CO28">
    <cfRule type="expression" dxfId="583" priority="251">
      <formula>CO28&gt;0</formula>
    </cfRule>
    <cfRule type="expression" dxfId="582" priority="252">
      <formula>CO28&lt;=0</formula>
    </cfRule>
  </conditionalFormatting>
  <conditionalFormatting sqref="CH10">
    <cfRule type="expression" dxfId="581" priority="249">
      <formula>CH10&gt;0</formula>
    </cfRule>
    <cfRule type="expression" dxfId="580" priority="250">
      <formula>CH10&lt;=0</formula>
    </cfRule>
  </conditionalFormatting>
  <conditionalFormatting sqref="CH16">
    <cfRule type="expression" dxfId="579" priority="247">
      <formula>CH16&gt;0</formula>
    </cfRule>
    <cfRule type="expression" dxfId="578" priority="248">
      <formula>CH16&lt;=0</formula>
    </cfRule>
  </conditionalFormatting>
  <conditionalFormatting sqref="CH22">
    <cfRule type="expression" dxfId="577" priority="245">
      <formula>CH22&gt;0</formula>
    </cfRule>
    <cfRule type="expression" dxfId="576" priority="246">
      <formula>CH22&lt;=0</formula>
    </cfRule>
  </conditionalFormatting>
  <conditionalFormatting sqref="CH28">
    <cfRule type="expression" dxfId="575" priority="243">
      <formula>CH28&gt;0</formula>
    </cfRule>
    <cfRule type="expression" dxfId="574" priority="244">
      <formula>CH28&lt;=0</formula>
    </cfRule>
  </conditionalFormatting>
  <conditionalFormatting sqref="D15:H15 J15:O15 Q15:T15 X15:AC15 AE15:AG15">
    <cfRule type="expression" dxfId="573" priority="241">
      <formula>D15&gt;0</formula>
    </cfRule>
    <cfRule type="expression" dxfId="572" priority="242">
      <formula>D15&lt;=0</formula>
    </cfRule>
  </conditionalFormatting>
  <conditionalFormatting sqref="D21:H21 J21:O21 Q21:T21 X21:AC21 AE21:AG21">
    <cfRule type="expression" dxfId="571" priority="239">
      <formula>D21&gt;0</formula>
    </cfRule>
    <cfRule type="expression" dxfId="570" priority="240">
      <formula>D21&lt;=0</formula>
    </cfRule>
  </conditionalFormatting>
  <conditionalFormatting sqref="D27:H27 J27:O27 Q27:T27 X27:AC27 AE27:AG27">
    <cfRule type="expression" dxfId="569" priority="237">
      <formula>D27&gt;0</formula>
    </cfRule>
    <cfRule type="expression" dxfId="568" priority="238">
      <formula>D27&lt;=0</formula>
    </cfRule>
  </conditionalFormatting>
  <conditionalFormatting sqref="AQ21:AV21">
    <cfRule type="expression" dxfId="567" priority="235">
      <formula>AQ21&gt;0</formula>
    </cfRule>
    <cfRule type="expression" dxfId="566" priority="236">
      <formula>AQ21&lt;=0</formula>
    </cfRule>
  </conditionalFormatting>
  <conditionalFormatting sqref="AQ27:AV27">
    <cfRule type="expression" dxfId="565" priority="233">
      <formula>AQ27&gt;0</formula>
    </cfRule>
    <cfRule type="expression" dxfId="564" priority="234">
      <formula>AQ27&lt;=0</formula>
    </cfRule>
  </conditionalFormatting>
  <conditionalFormatting sqref="AX9:BC9">
    <cfRule type="expression" dxfId="563" priority="231">
      <formula>AX9&gt;0</formula>
    </cfRule>
    <cfRule type="expression" dxfId="562" priority="232">
      <formula>AX9&lt;=0</formula>
    </cfRule>
  </conditionalFormatting>
  <conditionalFormatting sqref="AX15:BC15">
    <cfRule type="expression" dxfId="561" priority="229">
      <formula>AX15&gt;0</formula>
    </cfRule>
    <cfRule type="expression" dxfId="560" priority="230">
      <formula>AX15&lt;=0</formula>
    </cfRule>
  </conditionalFormatting>
  <conditionalFormatting sqref="AX21:BC21">
    <cfRule type="expression" dxfId="559" priority="227">
      <formula>AX21&gt;0</formula>
    </cfRule>
    <cfRule type="expression" dxfId="558" priority="228">
      <formula>AX21&lt;=0</formula>
    </cfRule>
  </conditionalFormatting>
  <conditionalFormatting sqref="AX27:BC27">
    <cfRule type="expression" dxfId="557" priority="225">
      <formula>AX27&gt;0</formula>
    </cfRule>
    <cfRule type="expression" dxfId="556" priority="226">
      <formula>AX27&lt;=0</formula>
    </cfRule>
  </conditionalFormatting>
  <conditionalFormatting sqref="BE9:BJ9">
    <cfRule type="expression" dxfId="555" priority="223">
      <formula>BE9&gt;0</formula>
    </cfRule>
    <cfRule type="expression" dxfId="554" priority="224">
      <formula>BE9&lt;=0</formula>
    </cfRule>
  </conditionalFormatting>
  <conditionalFormatting sqref="BE15:BJ15">
    <cfRule type="expression" dxfId="553" priority="221">
      <formula>BE15&gt;0</formula>
    </cfRule>
    <cfRule type="expression" dxfId="552" priority="222">
      <formula>BE15&lt;=0</formula>
    </cfRule>
  </conditionalFormatting>
  <conditionalFormatting sqref="BE21:BJ21">
    <cfRule type="expression" dxfId="551" priority="219">
      <formula>BE21&gt;0</formula>
    </cfRule>
    <cfRule type="expression" dxfId="550" priority="220">
      <formula>BE21&lt;=0</formula>
    </cfRule>
  </conditionalFormatting>
  <conditionalFormatting sqref="BE27:BJ27">
    <cfRule type="expression" dxfId="549" priority="217">
      <formula>BE27&gt;0</formula>
    </cfRule>
    <cfRule type="expression" dxfId="548" priority="218">
      <formula>BE27&lt;=0</formula>
    </cfRule>
  </conditionalFormatting>
  <conditionalFormatting sqref="BL9:BQ9">
    <cfRule type="expression" dxfId="547" priority="215">
      <formula>BL9&gt;0</formula>
    </cfRule>
    <cfRule type="expression" dxfId="546" priority="216">
      <formula>BL9&lt;=0</formula>
    </cfRule>
  </conditionalFormatting>
  <conditionalFormatting sqref="BL15:BQ15">
    <cfRule type="expression" dxfId="545" priority="213">
      <formula>BL15&gt;0</formula>
    </cfRule>
    <cfRule type="expression" dxfId="544" priority="214">
      <formula>BL15&lt;=0</formula>
    </cfRule>
  </conditionalFormatting>
  <conditionalFormatting sqref="BL21:BQ21">
    <cfRule type="expression" dxfId="543" priority="211">
      <formula>BL21&gt;0</formula>
    </cfRule>
    <cfRule type="expression" dxfId="542" priority="212">
      <formula>BL21&lt;=0</formula>
    </cfRule>
  </conditionalFormatting>
  <conditionalFormatting sqref="BL27:BQ27">
    <cfRule type="expression" dxfId="541" priority="209">
      <formula>BL27&gt;0</formula>
    </cfRule>
    <cfRule type="expression" dxfId="540" priority="210">
      <formula>BL27&lt;=0</formula>
    </cfRule>
  </conditionalFormatting>
  <conditionalFormatting sqref="AQ9:AV9">
    <cfRule type="expression" dxfId="539" priority="207">
      <formula>AQ9&gt;0</formula>
    </cfRule>
    <cfRule type="expression" dxfId="538" priority="208">
      <formula>AQ9&lt;=0</formula>
    </cfRule>
  </conditionalFormatting>
  <conditionalFormatting sqref="AQ15:AV15">
    <cfRule type="expression" dxfId="537" priority="205">
      <formula>AQ15&gt;0</formula>
    </cfRule>
    <cfRule type="expression" dxfId="536" priority="206">
      <formula>AQ15&lt;=0</formula>
    </cfRule>
  </conditionalFormatting>
  <conditionalFormatting sqref="AN9:AO9">
    <cfRule type="expression" dxfId="535" priority="203">
      <formula>AN9&gt;0</formula>
    </cfRule>
    <cfRule type="expression" dxfId="534" priority="204">
      <formula>AN9&lt;=0</formula>
    </cfRule>
  </conditionalFormatting>
  <conditionalFormatting sqref="AN15:AO15">
    <cfRule type="expression" dxfId="533" priority="201">
      <formula>AN15&gt;0</formula>
    </cfRule>
    <cfRule type="expression" dxfId="532" priority="202">
      <formula>AN15&lt;=0</formula>
    </cfRule>
  </conditionalFormatting>
  <conditionalFormatting sqref="AN21:AO21">
    <cfRule type="expression" dxfId="531" priority="199">
      <formula>AN21&gt;0</formula>
    </cfRule>
    <cfRule type="expression" dxfId="530" priority="200">
      <formula>AN21&lt;=0</formula>
    </cfRule>
  </conditionalFormatting>
  <conditionalFormatting sqref="AN27:AO27">
    <cfRule type="expression" dxfId="529" priority="197">
      <formula>AN27&gt;0</formula>
    </cfRule>
    <cfRule type="expression" dxfId="528" priority="198">
      <formula>AN27&lt;=0</formula>
    </cfRule>
  </conditionalFormatting>
  <conditionalFormatting sqref="BW9:CB9">
    <cfRule type="expression" dxfId="527" priority="195">
      <formula>BW9&gt;0</formula>
    </cfRule>
    <cfRule type="expression" dxfId="526" priority="196">
      <formula>BW9&lt;=0</formula>
    </cfRule>
  </conditionalFormatting>
  <conditionalFormatting sqref="CD9:CI9">
    <cfRule type="expression" dxfId="525" priority="193">
      <formula>CD9&gt;0</formula>
    </cfRule>
    <cfRule type="expression" dxfId="524" priority="194">
      <formula>CD9&lt;=0</formula>
    </cfRule>
  </conditionalFormatting>
  <conditionalFormatting sqref="CK9:CO9">
    <cfRule type="expression" dxfId="523" priority="191">
      <formula>CK9&gt;0</formula>
    </cfRule>
    <cfRule type="expression" dxfId="522" priority="192">
      <formula>CK9&lt;=0</formula>
    </cfRule>
  </conditionalFormatting>
  <conditionalFormatting sqref="BW15:CB15">
    <cfRule type="expression" dxfId="521" priority="189">
      <formula>BW15&gt;0</formula>
    </cfRule>
    <cfRule type="expression" dxfId="520" priority="190">
      <formula>BW15&lt;=0</formula>
    </cfRule>
  </conditionalFormatting>
  <conditionalFormatting sqref="CD15:CI15">
    <cfRule type="expression" dxfId="519" priority="187">
      <formula>CD15&gt;0</formula>
    </cfRule>
    <cfRule type="expression" dxfId="518" priority="188">
      <formula>CD15&lt;=0</formula>
    </cfRule>
  </conditionalFormatting>
  <conditionalFormatting sqref="CK15:CO15">
    <cfRule type="expression" dxfId="517" priority="185">
      <formula>CK15&gt;0</formula>
    </cfRule>
    <cfRule type="expression" dxfId="516" priority="186">
      <formula>CK15&lt;=0</formula>
    </cfRule>
  </conditionalFormatting>
  <conditionalFormatting sqref="BW21:CB21">
    <cfRule type="expression" dxfId="515" priority="183">
      <formula>BW21&gt;0</formula>
    </cfRule>
    <cfRule type="expression" dxfId="514" priority="184">
      <formula>BW21&lt;=0</formula>
    </cfRule>
  </conditionalFormatting>
  <conditionalFormatting sqref="CD21:CI21">
    <cfRule type="expression" dxfId="513" priority="181">
      <formula>CD21&gt;0</formula>
    </cfRule>
    <cfRule type="expression" dxfId="512" priority="182">
      <formula>CD21&lt;=0</formula>
    </cfRule>
  </conditionalFormatting>
  <conditionalFormatting sqref="CK21:CO21">
    <cfRule type="expression" dxfId="511" priority="179">
      <formula>CK21&gt;0</formula>
    </cfRule>
    <cfRule type="expression" dxfId="510" priority="180">
      <formula>CK21&lt;=0</formula>
    </cfRule>
  </conditionalFormatting>
  <conditionalFormatting sqref="BW27:CB27">
    <cfRule type="expression" dxfId="509" priority="177">
      <formula>BW27&gt;0</formula>
    </cfRule>
    <cfRule type="expression" dxfId="508" priority="178">
      <formula>BW27&lt;=0</formula>
    </cfRule>
  </conditionalFormatting>
  <conditionalFormatting sqref="CD27:CI27">
    <cfRule type="expression" dxfId="507" priority="175">
      <formula>CD27&gt;0</formula>
    </cfRule>
    <cfRule type="expression" dxfId="506" priority="176">
      <formula>CD27&lt;=0</formula>
    </cfRule>
  </conditionalFormatting>
  <conditionalFormatting sqref="CK27:CO27">
    <cfRule type="expression" dxfId="505" priority="173">
      <formula>CK27&gt;0</formula>
    </cfRule>
    <cfRule type="expression" dxfId="504" priority="174">
      <formula>CK27&lt;=0</formula>
    </cfRule>
  </conditionalFormatting>
  <conditionalFormatting sqref="AI34:AI35 D34:H35 J34:O35 Q34:T35 X34:AC35 AE34:AG35">
    <cfRule type="expression" dxfId="503" priority="171">
      <formula>D34&gt;0</formula>
    </cfRule>
    <cfRule type="expression" dxfId="502" priority="172">
      <formula>D34&lt;=0</formula>
    </cfRule>
  </conditionalFormatting>
  <conditionalFormatting sqref="AI40:AI41 D41:H41 J41:O41 Q41:T41 X41:AC41 AE41:AG41">
    <cfRule type="expression" dxfId="501" priority="169">
      <formula>D40&gt;0</formula>
    </cfRule>
    <cfRule type="expression" dxfId="500" priority="170">
      <formula>D40&lt;=0</formula>
    </cfRule>
  </conditionalFormatting>
  <conditionalFormatting sqref="AI46:AI47 D47:H47 J47:O47 Q47:T47 X47:AC47 AE47:AG47">
    <cfRule type="expression" dxfId="499" priority="167">
      <formula>D46&gt;0</formula>
    </cfRule>
    <cfRule type="expression" dxfId="498" priority="168">
      <formula>D46&lt;=0</formula>
    </cfRule>
  </conditionalFormatting>
  <conditionalFormatting sqref="AI52:AI53 D53:H53 J53:O53 Q53:T53 X53:AC53 AE53:AG53">
    <cfRule type="expression" dxfId="497" priority="165">
      <formula>D52&gt;0</formula>
    </cfRule>
    <cfRule type="expression" dxfId="496" priority="166">
      <formula>D52&lt;=0</formula>
    </cfRule>
  </conditionalFormatting>
  <conditionalFormatting sqref="BR34:BR35 AN35:AO35">
    <cfRule type="expression" dxfId="495" priority="163">
      <formula>AN34&gt;0</formula>
    </cfRule>
    <cfRule type="expression" dxfId="494" priority="164">
      <formula>AN34&lt;=0</formula>
    </cfRule>
  </conditionalFormatting>
  <conditionalFormatting sqref="BR40:BR41 AN41:AO41">
    <cfRule type="expression" dxfId="493" priority="161">
      <formula>AN40&gt;0</formula>
    </cfRule>
    <cfRule type="expression" dxfId="492" priority="162">
      <formula>AN40&lt;=0</formula>
    </cfRule>
  </conditionalFormatting>
  <conditionalFormatting sqref="BR46:BR47 AN47:AO47">
    <cfRule type="expression" dxfId="491" priority="159">
      <formula>AN46&gt;0</formula>
    </cfRule>
    <cfRule type="expression" dxfId="490" priority="160">
      <formula>AN46&lt;=0</formula>
    </cfRule>
  </conditionalFormatting>
  <conditionalFormatting sqref="BR52:BR53 AN53:AO53">
    <cfRule type="expression" dxfId="489" priority="157">
      <formula>AN52&gt;0</formula>
    </cfRule>
    <cfRule type="expression" dxfId="488" priority="158">
      <formula>AN52&lt;=0</formula>
    </cfRule>
  </conditionalFormatting>
  <conditionalFormatting sqref="DA34:DA35 BW35:BZ35 CI35 CD35:CG35 CK35:CN35 CB35">
    <cfRule type="expression" dxfId="487" priority="155">
      <formula>BW34&gt;0</formula>
    </cfRule>
    <cfRule type="expression" dxfId="486" priority="156">
      <formula>BW34&lt;=0</formula>
    </cfRule>
  </conditionalFormatting>
  <conditionalFormatting sqref="DA40:DA41 BW41:BZ41 CB41 CI41 CD41:CG41 CK41:CN41">
    <cfRule type="expression" dxfId="485" priority="153">
      <formula>BW40&gt;0</formula>
    </cfRule>
    <cfRule type="expression" dxfId="484" priority="154">
      <formula>BW40&lt;=0</formula>
    </cfRule>
  </conditionalFormatting>
  <conditionalFormatting sqref="DA46:DA47 BW47:BZ47 CB47 CI47 CD47:CG47 CK47:CN47">
    <cfRule type="expression" dxfId="483" priority="151">
      <formula>BW46&gt;0</formula>
    </cfRule>
    <cfRule type="expression" dxfId="482" priority="152">
      <formula>BW46&lt;=0</formula>
    </cfRule>
  </conditionalFormatting>
  <conditionalFormatting sqref="DA52:DA53 BW53:BZ53 CB53 CI53 CD53:CG53 CK53:CN53">
    <cfRule type="expression" dxfId="481" priority="149">
      <formula>BW52&gt;0</formula>
    </cfRule>
    <cfRule type="expression" dxfId="480" priority="150">
      <formula>BW52&lt;=0</formula>
    </cfRule>
  </conditionalFormatting>
  <conditionalFormatting sqref="AQ35:AV35">
    <cfRule type="expression" dxfId="479" priority="147">
      <formula>AQ35&gt;0</formula>
    </cfRule>
    <cfRule type="expression" dxfId="478" priority="148">
      <formula>AQ35&lt;=0</formula>
    </cfRule>
  </conditionalFormatting>
  <conditionalFormatting sqref="AQ41:AV41">
    <cfRule type="expression" dxfId="477" priority="145">
      <formula>AQ41&gt;0</formula>
    </cfRule>
    <cfRule type="expression" dxfId="476" priority="146">
      <formula>AQ41&lt;=0</formula>
    </cfRule>
  </conditionalFormatting>
  <conditionalFormatting sqref="AQ47:AV47">
    <cfRule type="expression" dxfId="475" priority="143">
      <formula>AQ47&gt;0</formula>
    </cfRule>
    <cfRule type="expression" dxfId="474" priority="144">
      <formula>AQ47&lt;=0</formula>
    </cfRule>
  </conditionalFormatting>
  <conditionalFormatting sqref="AQ53:AV53">
    <cfRule type="expression" dxfId="473" priority="141">
      <formula>AQ53&gt;0</formula>
    </cfRule>
    <cfRule type="expression" dxfId="472" priority="142">
      <formula>AQ53&lt;=0</formula>
    </cfRule>
  </conditionalFormatting>
  <conditionalFormatting sqref="AX35:BC35">
    <cfRule type="expression" dxfId="471" priority="139">
      <formula>AX35&gt;0</formula>
    </cfRule>
    <cfRule type="expression" dxfId="470" priority="140">
      <formula>AX35&lt;=0</formula>
    </cfRule>
  </conditionalFormatting>
  <conditionalFormatting sqref="AX41:BC41">
    <cfRule type="expression" dxfId="469" priority="137">
      <formula>AX41&gt;0</formula>
    </cfRule>
    <cfRule type="expression" dxfId="468" priority="138">
      <formula>AX41&lt;=0</formula>
    </cfRule>
  </conditionalFormatting>
  <conditionalFormatting sqref="AX47:BC47">
    <cfRule type="expression" dxfId="467" priority="135">
      <formula>AX47&gt;0</formula>
    </cfRule>
    <cfRule type="expression" dxfId="466" priority="136">
      <formula>AX47&lt;=0</formula>
    </cfRule>
  </conditionalFormatting>
  <conditionalFormatting sqref="AX53:BC53">
    <cfRule type="expression" dxfId="465" priority="133">
      <formula>AX53&gt;0</formula>
    </cfRule>
    <cfRule type="expression" dxfId="464" priority="134">
      <formula>AX53&lt;=0</formula>
    </cfRule>
  </conditionalFormatting>
  <conditionalFormatting sqref="BE35:BJ35">
    <cfRule type="expression" dxfId="463" priority="131">
      <formula>BE35&gt;0</formula>
    </cfRule>
    <cfRule type="expression" dxfId="462" priority="132">
      <formula>BE35&lt;=0</formula>
    </cfRule>
  </conditionalFormatting>
  <conditionalFormatting sqref="BE41:BJ41">
    <cfRule type="expression" dxfId="461" priority="129">
      <formula>BE41&gt;0</formula>
    </cfRule>
    <cfRule type="expression" dxfId="460" priority="130">
      <formula>BE41&lt;=0</formula>
    </cfRule>
  </conditionalFormatting>
  <conditionalFormatting sqref="BE47:BJ47">
    <cfRule type="expression" dxfId="459" priority="127">
      <formula>BE47&gt;0</formula>
    </cfRule>
    <cfRule type="expression" dxfId="458" priority="128">
      <formula>BE47&lt;=0</formula>
    </cfRule>
  </conditionalFormatting>
  <conditionalFormatting sqref="BE53:BJ53">
    <cfRule type="expression" dxfId="457" priority="125">
      <formula>BE53&gt;0</formula>
    </cfRule>
    <cfRule type="expression" dxfId="456" priority="126">
      <formula>BE53&lt;=0</formula>
    </cfRule>
  </conditionalFormatting>
  <conditionalFormatting sqref="BL35:BP35">
    <cfRule type="expression" dxfId="455" priority="123">
      <formula>BL35&gt;0</formula>
    </cfRule>
    <cfRule type="expression" dxfId="454" priority="124">
      <formula>BL35&lt;=0</formula>
    </cfRule>
  </conditionalFormatting>
  <conditionalFormatting sqref="BL41:BP41">
    <cfRule type="expression" dxfId="453" priority="121">
      <formula>BL41&gt;0</formula>
    </cfRule>
    <cfRule type="expression" dxfId="452" priority="122">
      <formula>BL41&lt;=0</formula>
    </cfRule>
  </conditionalFormatting>
  <conditionalFormatting sqref="BL47:BP47">
    <cfRule type="expression" dxfId="451" priority="119">
      <formula>BL47&gt;0</formula>
    </cfRule>
    <cfRule type="expression" dxfId="450" priority="120">
      <formula>BL47&lt;=0</formula>
    </cfRule>
  </conditionalFormatting>
  <conditionalFormatting sqref="BL53:BP53">
    <cfRule type="expression" dxfId="449" priority="117">
      <formula>BL53&gt;0</formula>
    </cfRule>
    <cfRule type="expression" dxfId="448" priority="118">
      <formula>BL53&lt;=0</formula>
    </cfRule>
  </conditionalFormatting>
  <conditionalFormatting sqref="BQ35">
    <cfRule type="expression" dxfId="447" priority="115">
      <formula>BQ35&gt;0</formula>
    </cfRule>
    <cfRule type="expression" dxfId="446" priority="116">
      <formula>BQ35&lt;=0</formula>
    </cfRule>
  </conditionalFormatting>
  <conditionalFormatting sqref="BQ41">
    <cfRule type="expression" dxfId="445" priority="113">
      <formula>BQ41&gt;0</formula>
    </cfRule>
    <cfRule type="expression" dxfId="444" priority="114">
      <formula>BQ41&lt;=0</formula>
    </cfRule>
  </conditionalFormatting>
  <conditionalFormatting sqref="BQ47">
    <cfRule type="expression" dxfId="443" priority="111">
      <formula>BQ47&gt;0</formula>
    </cfRule>
    <cfRule type="expression" dxfId="442" priority="112">
      <formula>BQ47&lt;=0</formula>
    </cfRule>
  </conditionalFormatting>
  <conditionalFormatting sqref="BQ53">
    <cfRule type="expression" dxfId="441" priority="109">
      <formula>BQ53&gt;0</formula>
    </cfRule>
    <cfRule type="expression" dxfId="440" priority="110">
      <formula>BQ53&lt;=0</formula>
    </cfRule>
  </conditionalFormatting>
  <conditionalFormatting sqref="CA35">
    <cfRule type="expression" dxfId="439" priority="107">
      <formula>CA35&gt;0</formula>
    </cfRule>
    <cfRule type="expression" dxfId="438" priority="108">
      <formula>CA35&lt;=0</formula>
    </cfRule>
  </conditionalFormatting>
  <conditionalFormatting sqref="CA41">
    <cfRule type="expression" dxfId="437" priority="105">
      <formula>CA41&gt;0</formula>
    </cfRule>
    <cfRule type="expression" dxfId="436" priority="106">
      <formula>CA41&lt;=0</formula>
    </cfRule>
  </conditionalFormatting>
  <conditionalFormatting sqref="CA47">
    <cfRule type="expression" dxfId="435" priority="103">
      <formula>CA47&gt;0</formula>
    </cfRule>
    <cfRule type="expression" dxfId="434" priority="104">
      <formula>CA47&lt;=0</formula>
    </cfRule>
  </conditionalFormatting>
  <conditionalFormatting sqref="CA53">
    <cfRule type="expression" dxfId="433" priority="101">
      <formula>CA53&gt;0</formula>
    </cfRule>
    <cfRule type="expression" dxfId="432" priority="102">
      <formula>CA53&lt;=0</formula>
    </cfRule>
  </conditionalFormatting>
  <conditionalFormatting sqref="CO35">
    <cfRule type="expression" dxfId="431" priority="99">
      <formula>CO35&gt;0</formula>
    </cfRule>
    <cfRule type="expression" dxfId="430" priority="100">
      <formula>CO35&lt;=0</formula>
    </cfRule>
  </conditionalFormatting>
  <conditionalFormatting sqref="CO41">
    <cfRule type="expression" dxfId="429" priority="97">
      <formula>CO41&gt;0</formula>
    </cfRule>
    <cfRule type="expression" dxfId="428" priority="98">
      <formula>CO41&lt;=0</formula>
    </cfRule>
  </conditionalFormatting>
  <conditionalFormatting sqref="CO47">
    <cfRule type="expression" dxfId="427" priority="95">
      <formula>CO47&gt;0</formula>
    </cfRule>
    <cfRule type="expression" dxfId="426" priority="96">
      <formula>CO47&lt;=0</formula>
    </cfRule>
  </conditionalFormatting>
  <conditionalFormatting sqref="CO53">
    <cfRule type="expression" dxfId="425" priority="93">
      <formula>CO53&gt;0</formula>
    </cfRule>
    <cfRule type="expression" dxfId="424" priority="94">
      <formula>CO53&lt;=0</formula>
    </cfRule>
  </conditionalFormatting>
  <conditionalFormatting sqref="CH35">
    <cfRule type="expression" dxfId="423" priority="91">
      <formula>CH35&gt;0</formula>
    </cfRule>
    <cfRule type="expression" dxfId="422" priority="92">
      <formula>CH35&lt;=0</formula>
    </cfRule>
  </conditionalFormatting>
  <conditionalFormatting sqref="CH41">
    <cfRule type="expression" dxfId="421" priority="89">
      <formula>CH41&gt;0</formula>
    </cfRule>
    <cfRule type="expression" dxfId="420" priority="90">
      <formula>CH41&lt;=0</formula>
    </cfRule>
  </conditionalFormatting>
  <conditionalFormatting sqref="CH47">
    <cfRule type="expression" dxfId="419" priority="87">
      <formula>CH47&gt;0</formula>
    </cfRule>
    <cfRule type="expression" dxfId="418" priority="88">
      <formula>CH47&lt;=0</formula>
    </cfRule>
  </conditionalFormatting>
  <conditionalFormatting sqref="CH53">
    <cfRule type="expression" dxfId="417" priority="85">
      <formula>CH53&gt;0</formula>
    </cfRule>
    <cfRule type="expression" dxfId="416" priority="86">
      <formula>CH53&lt;=0</formula>
    </cfRule>
  </conditionalFormatting>
  <conditionalFormatting sqref="D40:H40 J40:O40 Q40:T40 X40:AC40 AE40:AG40">
    <cfRule type="expression" dxfId="415" priority="83">
      <formula>D40&gt;0</formula>
    </cfRule>
    <cfRule type="expression" dxfId="414" priority="84">
      <formula>D40&lt;=0</formula>
    </cfRule>
  </conditionalFormatting>
  <conditionalFormatting sqref="D46:H46 J46:O46 Q46:T46 X46:AC46 AE46:AG46">
    <cfRule type="expression" dxfId="413" priority="81">
      <formula>D46&gt;0</formula>
    </cfRule>
    <cfRule type="expression" dxfId="412" priority="82">
      <formula>D46&lt;=0</formula>
    </cfRule>
  </conditionalFormatting>
  <conditionalFormatting sqref="D52:H52 J52:O52 Q52:T52 X52:AC52 AE52:AG52">
    <cfRule type="expression" dxfId="411" priority="79">
      <formula>D52&gt;0</formula>
    </cfRule>
    <cfRule type="expression" dxfId="410" priority="80">
      <formula>D52&lt;=0</formula>
    </cfRule>
  </conditionalFormatting>
  <conditionalFormatting sqref="AQ46:AV46">
    <cfRule type="expression" dxfId="409" priority="77">
      <formula>AQ46&gt;0</formula>
    </cfRule>
    <cfRule type="expression" dxfId="408" priority="78">
      <formula>AQ46&lt;=0</formula>
    </cfRule>
  </conditionalFormatting>
  <conditionalFormatting sqref="AQ52:AV52">
    <cfRule type="expression" dxfId="407" priority="75">
      <formula>AQ52&gt;0</formula>
    </cfRule>
    <cfRule type="expression" dxfId="406" priority="76">
      <formula>AQ52&lt;=0</formula>
    </cfRule>
  </conditionalFormatting>
  <conditionalFormatting sqref="AX34:BC34">
    <cfRule type="expression" dxfId="405" priority="73">
      <formula>AX34&gt;0</formula>
    </cfRule>
    <cfRule type="expression" dxfId="404" priority="74">
      <formula>AX34&lt;=0</formula>
    </cfRule>
  </conditionalFormatting>
  <conditionalFormatting sqref="AX40:BC40">
    <cfRule type="expression" dxfId="403" priority="71">
      <formula>AX40&gt;0</formula>
    </cfRule>
    <cfRule type="expression" dxfId="402" priority="72">
      <formula>AX40&lt;=0</formula>
    </cfRule>
  </conditionalFormatting>
  <conditionalFormatting sqref="AX46:BC46">
    <cfRule type="expression" dxfId="401" priority="69">
      <formula>AX46&gt;0</formula>
    </cfRule>
    <cfRule type="expression" dxfId="400" priority="70">
      <formula>AX46&lt;=0</formula>
    </cfRule>
  </conditionalFormatting>
  <conditionalFormatting sqref="AX52:BC52">
    <cfRule type="expression" dxfId="399" priority="67">
      <formula>AX52&gt;0</formula>
    </cfRule>
    <cfRule type="expression" dxfId="398" priority="68">
      <formula>AX52&lt;=0</formula>
    </cfRule>
  </conditionalFormatting>
  <conditionalFormatting sqref="BE34:BJ34">
    <cfRule type="expression" dxfId="397" priority="65">
      <formula>BE34&gt;0</formula>
    </cfRule>
    <cfRule type="expression" dxfId="396" priority="66">
      <formula>BE34&lt;=0</formula>
    </cfRule>
  </conditionalFormatting>
  <conditionalFormatting sqref="BE40:BJ40">
    <cfRule type="expression" dxfId="395" priority="63">
      <formula>BE40&gt;0</formula>
    </cfRule>
    <cfRule type="expression" dxfId="394" priority="64">
      <formula>BE40&lt;=0</formula>
    </cfRule>
  </conditionalFormatting>
  <conditionalFormatting sqref="BE46:BJ46">
    <cfRule type="expression" dxfId="393" priority="61">
      <formula>BE46&gt;0</formula>
    </cfRule>
    <cfRule type="expression" dxfId="392" priority="62">
      <formula>BE46&lt;=0</formula>
    </cfRule>
  </conditionalFormatting>
  <conditionalFormatting sqref="BE52:BJ52">
    <cfRule type="expression" dxfId="391" priority="59">
      <formula>BE52&gt;0</formula>
    </cfRule>
    <cfRule type="expression" dxfId="390" priority="60">
      <formula>BE52&lt;=0</formula>
    </cfRule>
  </conditionalFormatting>
  <conditionalFormatting sqref="BL34:BQ34">
    <cfRule type="expression" dxfId="389" priority="57">
      <formula>BL34&gt;0</formula>
    </cfRule>
    <cfRule type="expression" dxfId="388" priority="58">
      <formula>BL34&lt;=0</formula>
    </cfRule>
  </conditionalFormatting>
  <conditionalFormatting sqref="BL40:BQ40">
    <cfRule type="expression" dxfId="387" priority="55">
      <formula>BL40&gt;0</formula>
    </cfRule>
    <cfRule type="expression" dxfId="386" priority="56">
      <formula>BL40&lt;=0</formula>
    </cfRule>
  </conditionalFormatting>
  <conditionalFormatting sqref="BL46:BQ46">
    <cfRule type="expression" dxfId="385" priority="53">
      <formula>BL46&gt;0</formula>
    </cfRule>
    <cfRule type="expression" dxfId="384" priority="54">
      <formula>BL46&lt;=0</formula>
    </cfRule>
  </conditionalFormatting>
  <conditionalFormatting sqref="BL52:BQ52">
    <cfRule type="expression" dxfId="383" priority="51">
      <formula>BL52&gt;0</formula>
    </cfRule>
    <cfRule type="expression" dxfId="382" priority="52">
      <formula>BL52&lt;=0</formula>
    </cfRule>
  </conditionalFormatting>
  <conditionalFormatting sqref="AQ34:AV34">
    <cfRule type="expression" dxfId="381" priority="49">
      <formula>AQ34&gt;0</formula>
    </cfRule>
    <cfRule type="expression" dxfId="380" priority="50">
      <formula>AQ34&lt;=0</formula>
    </cfRule>
  </conditionalFormatting>
  <conditionalFormatting sqref="AQ40:AV40">
    <cfRule type="expression" dxfId="379" priority="47">
      <formula>AQ40&gt;0</formula>
    </cfRule>
    <cfRule type="expression" dxfId="378" priority="48">
      <formula>AQ40&lt;=0</formula>
    </cfRule>
  </conditionalFormatting>
  <conditionalFormatting sqref="AO34">
    <cfRule type="expression" dxfId="377" priority="45">
      <formula>AO34&gt;0</formula>
    </cfRule>
    <cfRule type="expression" dxfId="376" priority="46">
      <formula>AO34&lt;=0</formula>
    </cfRule>
  </conditionalFormatting>
  <conditionalFormatting sqref="AO40">
    <cfRule type="expression" dxfId="375" priority="43">
      <formula>AO40&gt;0</formula>
    </cfRule>
    <cfRule type="expression" dxfId="374" priority="44">
      <formula>AO40&lt;=0</formula>
    </cfRule>
  </conditionalFormatting>
  <conditionalFormatting sqref="AO46">
    <cfRule type="expression" dxfId="373" priority="41">
      <formula>AO46&gt;0</formula>
    </cfRule>
    <cfRule type="expression" dxfId="372" priority="42">
      <formula>AO46&lt;=0</formula>
    </cfRule>
  </conditionalFormatting>
  <conditionalFormatting sqref="AO52">
    <cfRule type="expression" dxfId="371" priority="39">
      <formula>AO52&gt;0</formula>
    </cfRule>
    <cfRule type="expression" dxfId="370" priority="40">
      <formula>AO52&lt;=0</formula>
    </cfRule>
  </conditionalFormatting>
  <conditionalFormatting sqref="BW34:CB34">
    <cfRule type="expression" dxfId="369" priority="37">
      <formula>BW34&gt;0</formula>
    </cfRule>
    <cfRule type="expression" dxfId="368" priority="38">
      <formula>BW34&lt;=0</formula>
    </cfRule>
  </conditionalFormatting>
  <conditionalFormatting sqref="CD34:CI34">
    <cfRule type="expression" dxfId="367" priority="35">
      <formula>CD34&gt;0</formula>
    </cfRule>
    <cfRule type="expression" dxfId="366" priority="36">
      <formula>CD34&lt;=0</formula>
    </cfRule>
  </conditionalFormatting>
  <conditionalFormatting sqref="CK34:CO34">
    <cfRule type="expression" dxfId="365" priority="33">
      <formula>CK34&gt;0</formula>
    </cfRule>
    <cfRule type="expression" dxfId="364" priority="34">
      <formula>CK34&lt;=0</formula>
    </cfRule>
  </conditionalFormatting>
  <conditionalFormatting sqref="BW40:CB40">
    <cfRule type="expression" dxfId="363" priority="31">
      <formula>BW40&gt;0</formula>
    </cfRule>
    <cfRule type="expression" dxfId="362" priority="32">
      <formula>BW40&lt;=0</formula>
    </cfRule>
  </conditionalFormatting>
  <conditionalFormatting sqref="CD40:CI40">
    <cfRule type="expression" dxfId="361" priority="29">
      <formula>CD40&gt;0</formula>
    </cfRule>
    <cfRule type="expression" dxfId="360" priority="30">
      <formula>CD40&lt;=0</formula>
    </cfRule>
  </conditionalFormatting>
  <conditionalFormatting sqref="CK40:CO40">
    <cfRule type="expression" dxfId="359" priority="27">
      <formula>CK40&gt;0</formula>
    </cfRule>
    <cfRule type="expression" dxfId="358" priority="28">
      <formula>CK40&lt;=0</formula>
    </cfRule>
  </conditionalFormatting>
  <conditionalFormatting sqref="BW46:CB46">
    <cfRule type="expression" dxfId="357" priority="25">
      <formula>BW46&gt;0</formula>
    </cfRule>
    <cfRule type="expression" dxfId="356" priority="26">
      <formula>BW46&lt;=0</formula>
    </cfRule>
  </conditionalFormatting>
  <conditionalFormatting sqref="CD46:CI46">
    <cfRule type="expression" dxfId="355" priority="23">
      <formula>CD46&gt;0</formula>
    </cfRule>
    <cfRule type="expression" dxfId="354" priority="24">
      <formula>CD46&lt;=0</formula>
    </cfRule>
  </conditionalFormatting>
  <conditionalFormatting sqref="CK46:CO46">
    <cfRule type="expression" dxfId="353" priority="21">
      <formula>CK46&gt;0</formula>
    </cfRule>
    <cfRule type="expression" dxfId="352" priority="22">
      <formula>CK46&lt;=0</formula>
    </cfRule>
  </conditionalFormatting>
  <conditionalFormatting sqref="BW52:CB52">
    <cfRule type="expression" dxfId="351" priority="19">
      <formula>BW52&gt;0</formula>
    </cfRule>
    <cfRule type="expression" dxfId="350" priority="20">
      <formula>BW52&lt;=0</formula>
    </cfRule>
  </conditionalFormatting>
  <conditionalFormatting sqref="CD52:CI52">
    <cfRule type="expression" dxfId="349" priority="17">
      <formula>CD52&gt;0</formula>
    </cfRule>
    <cfRule type="expression" dxfId="348" priority="18">
      <formula>CD52&lt;=0</formula>
    </cfRule>
  </conditionalFormatting>
  <conditionalFormatting sqref="CK52:CO52">
    <cfRule type="expression" dxfId="347" priority="15">
      <formula>CK52&gt;0</formula>
    </cfRule>
    <cfRule type="expression" dxfId="346" priority="16">
      <formula>CK52&lt;=0</formula>
    </cfRule>
  </conditionalFormatting>
  <conditionalFormatting sqref="AN34">
    <cfRule type="expression" dxfId="345" priority="13">
      <formula>AN34&gt;0</formula>
    </cfRule>
    <cfRule type="expression" dxfId="344" priority="14">
      <formula>AN34&lt;=0</formula>
    </cfRule>
  </conditionalFormatting>
  <conditionalFormatting sqref="AN40">
    <cfRule type="expression" dxfId="343" priority="11">
      <formula>AN40&gt;0</formula>
    </cfRule>
    <cfRule type="expression" dxfId="342" priority="12">
      <formula>AN40&lt;=0</formula>
    </cfRule>
  </conditionalFormatting>
  <conditionalFormatting sqref="AN46">
    <cfRule type="expression" dxfId="341" priority="9">
      <formula>AN46&gt;0</formula>
    </cfRule>
    <cfRule type="expression" dxfId="340" priority="10">
      <formula>AN46&lt;=0</formula>
    </cfRule>
  </conditionalFormatting>
  <conditionalFormatting sqref="AN52">
    <cfRule type="expression" dxfId="339" priority="7">
      <formula>AN52&gt;0</formula>
    </cfRule>
    <cfRule type="expression" dxfId="338" priority="8">
      <formula>AN52&lt;=0</formula>
    </cfRule>
  </conditionalFormatting>
  <conditionalFormatting sqref="DA15:DA16">
    <cfRule type="expression" dxfId="337" priority="5">
      <formula>DA15&gt;0</formula>
    </cfRule>
    <cfRule type="expression" dxfId="336" priority="6">
      <formula>DA15&lt;=0</formula>
    </cfRule>
  </conditionalFormatting>
  <conditionalFormatting sqref="DA21:DA22">
    <cfRule type="expression" dxfId="335" priority="3">
      <formula>DA21&gt;0</formula>
    </cfRule>
    <cfRule type="expression" dxfId="334" priority="4">
      <formula>DA21&lt;=0</formula>
    </cfRule>
  </conditionalFormatting>
  <conditionalFormatting sqref="DA27:DA28">
    <cfRule type="expression" dxfId="333" priority="1">
      <formula>DA27&gt;0</formula>
    </cfRule>
    <cfRule type="expression" dxfId="332" priority="2">
      <formula>DA27&lt;=0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D5FE7-2FEC-4AE3-9CA7-A42F9202888B}">
  <sheetPr>
    <tabColor rgb="FF00B050"/>
  </sheetPr>
  <dimension ref="A1:EF69"/>
  <sheetViews>
    <sheetView showGridLines="0" tabSelected="1" zoomScale="85" zoomScaleNormal="85" workbookViewId="0">
      <pane ySplit="4" topLeftCell="A5" activePane="bottomLeft" state="frozen"/>
      <selection pane="bottomLeft" activeCell="H14" sqref="H14"/>
    </sheetView>
  </sheetViews>
  <sheetFormatPr defaultRowHeight="15"/>
  <cols>
    <col min="1" max="1" width="3.7109375" bestFit="1" customWidth="1"/>
    <col min="2" max="2" width="4.28515625" bestFit="1" customWidth="1"/>
    <col min="3" max="3" width="25.28515625" bestFit="1" customWidth="1"/>
    <col min="4" max="34" width="5.7109375" style="15" customWidth="1"/>
    <col min="36" max="36" width="9.140625" style="311"/>
    <col min="37" max="37" width="4" customWidth="1"/>
    <col min="38" max="38" width="26.85546875" bestFit="1" customWidth="1"/>
    <col min="39" max="68" width="6.28515625" customWidth="1"/>
    <col min="69" max="69" width="7" customWidth="1"/>
    <col min="72" max="72" width="4.140625" customWidth="1"/>
    <col min="73" max="73" width="25.28515625" bestFit="1" customWidth="1"/>
    <col min="74" max="103" width="6.85546875" customWidth="1"/>
  </cols>
  <sheetData>
    <row r="1" spans="1:136" ht="15" customHeight="1">
      <c r="A1" s="312" t="s">
        <v>29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  <c r="W1" s="313"/>
      <c r="X1" s="313"/>
      <c r="Y1" s="313"/>
      <c r="Z1" s="313"/>
      <c r="AA1" s="313"/>
      <c r="AB1" s="313"/>
      <c r="AC1" s="313"/>
      <c r="AD1" s="313"/>
      <c r="AE1" s="313"/>
      <c r="AF1" s="313"/>
      <c r="AG1" s="313"/>
      <c r="AH1" s="313"/>
      <c r="AI1" s="314"/>
      <c r="AJ1" s="355"/>
      <c r="AK1" s="312" t="s">
        <v>381</v>
      </c>
      <c r="AL1" s="313"/>
      <c r="AM1" s="313"/>
      <c r="AN1" s="313"/>
      <c r="AO1" s="313"/>
      <c r="AP1" s="313"/>
      <c r="AQ1" s="313"/>
      <c r="AR1" s="313"/>
      <c r="AS1" s="313"/>
      <c r="AT1" s="313"/>
      <c r="AU1" s="313"/>
      <c r="AV1" s="313"/>
      <c r="AW1" s="313"/>
      <c r="AX1" s="313"/>
      <c r="AY1" s="313"/>
      <c r="AZ1" s="313"/>
      <c r="BA1" s="313"/>
      <c r="BB1" s="313"/>
      <c r="BC1" s="313"/>
      <c r="BD1" s="313"/>
      <c r="BE1" s="313"/>
      <c r="BF1" s="313"/>
      <c r="BG1" s="313"/>
      <c r="BH1" s="313"/>
      <c r="BI1" s="313"/>
      <c r="BJ1" s="313"/>
      <c r="BK1" s="313"/>
      <c r="BL1" s="313"/>
      <c r="BM1" s="313"/>
      <c r="BN1" s="313"/>
      <c r="BO1" s="313"/>
      <c r="BP1" s="313"/>
      <c r="BQ1" s="313"/>
      <c r="BR1" s="314"/>
      <c r="BS1" s="353"/>
      <c r="BT1" s="312" t="s">
        <v>106</v>
      </c>
      <c r="BU1" s="313"/>
      <c r="BV1" s="313"/>
      <c r="BW1" s="313"/>
      <c r="BX1" s="313"/>
      <c r="BY1" s="313"/>
      <c r="BZ1" s="313"/>
      <c r="CA1" s="313"/>
      <c r="CB1" s="313"/>
      <c r="CC1" s="313"/>
      <c r="CD1" s="313"/>
      <c r="CE1" s="313"/>
      <c r="CF1" s="313"/>
      <c r="CG1" s="313"/>
      <c r="CH1" s="313"/>
      <c r="CI1" s="313"/>
      <c r="CJ1" s="313"/>
      <c r="CK1" s="313"/>
      <c r="CL1" s="313"/>
      <c r="CM1" s="313"/>
      <c r="CN1" s="313"/>
      <c r="CO1" s="313"/>
      <c r="CP1" s="313"/>
      <c r="CQ1" s="313"/>
      <c r="CR1" s="313"/>
      <c r="CS1" s="313"/>
      <c r="CT1" s="313"/>
      <c r="CU1" s="313"/>
      <c r="CV1" s="313"/>
      <c r="CW1" s="313"/>
      <c r="CX1" s="313"/>
      <c r="CY1" s="313"/>
      <c r="CZ1" s="313"/>
      <c r="DA1" s="314"/>
      <c r="DB1" s="354"/>
      <c r="DC1" s="354"/>
      <c r="DD1" s="354"/>
      <c r="DE1" s="354"/>
      <c r="DF1" s="354"/>
      <c r="DG1" s="354"/>
      <c r="DH1" s="354"/>
      <c r="DI1" s="354"/>
      <c r="DJ1" s="354"/>
      <c r="DK1" s="354"/>
      <c r="DL1" s="354"/>
      <c r="DM1" s="354"/>
      <c r="DN1" s="354"/>
      <c r="DO1" s="354"/>
      <c r="DP1" s="354"/>
      <c r="DQ1" s="354"/>
      <c r="DR1" s="354"/>
      <c r="DS1" s="354"/>
      <c r="DT1" s="354"/>
      <c r="DU1" s="354"/>
      <c r="DV1" s="354"/>
      <c r="DW1" s="354"/>
      <c r="DX1" s="354"/>
      <c r="DY1" s="354"/>
      <c r="DZ1" s="354"/>
      <c r="EA1" s="354"/>
      <c r="EB1" s="354"/>
      <c r="EC1" s="354"/>
      <c r="ED1" s="354"/>
      <c r="EE1" s="354"/>
      <c r="EF1" s="354"/>
    </row>
    <row r="2" spans="1:136" ht="15" customHeight="1" thickBot="1">
      <c r="A2" s="315"/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289"/>
      <c r="U2" s="289"/>
      <c r="V2" s="289"/>
      <c r="W2" s="289"/>
      <c r="X2" s="289"/>
      <c r="Y2" s="289"/>
      <c r="Z2" s="289"/>
      <c r="AA2" s="289"/>
      <c r="AB2" s="289"/>
      <c r="AC2" s="289"/>
      <c r="AD2" s="289"/>
      <c r="AE2" s="289"/>
      <c r="AF2" s="289"/>
      <c r="AG2" s="289"/>
      <c r="AH2" s="289"/>
      <c r="AI2" s="290"/>
      <c r="AJ2" s="356"/>
      <c r="AK2" s="315"/>
      <c r="AL2" s="289"/>
      <c r="AM2" s="289"/>
      <c r="AN2" s="289"/>
      <c r="AO2" s="289"/>
      <c r="AP2" s="289"/>
      <c r="AQ2" s="289"/>
      <c r="AR2" s="289"/>
      <c r="AS2" s="289"/>
      <c r="AT2" s="289"/>
      <c r="AU2" s="289"/>
      <c r="AV2" s="289"/>
      <c r="AW2" s="289"/>
      <c r="AX2" s="289"/>
      <c r="AY2" s="289"/>
      <c r="AZ2" s="289"/>
      <c r="BA2" s="289"/>
      <c r="BB2" s="289"/>
      <c r="BC2" s="289"/>
      <c r="BD2" s="289"/>
      <c r="BE2" s="289"/>
      <c r="BF2" s="289"/>
      <c r="BG2" s="289"/>
      <c r="BH2" s="289"/>
      <c r="BI2" s="289"/>
      <c r="BJ2" s="289"/>
      <c r="BK2" s="289"/>
      <c r="BL2" s="289"/>
      <c r="BM2" s="289"/>
      <c r="BN2" s="289"/>
      <c r="BO2" s="289"/>
      <c r="BP2" s="289"/>
      <c r="BQ2" s="289"/>
      <c r="BR2" s="290"/>
      <c r="BS2" s="353"/>
      <c r="BT2" s="315"/>
      <c r="BU2" s="289"/>
      <c r="BV2" s="289"/>
      <c r="BW2" s="289"/>
      <c r="BX2" s="289"/>
      <c r="BY2" s="289"/>
      <c r="BZ2" s="289"/>
      <c r="CA2" s="289"/>
      <c r="CB2" s="289"/>
      <c r="CC2" s="289"/>
      <c r="CD2" s="289"/>
      <c r="CE2" s="289"/>
      <c r="CF2" s="289"/>
      <c r="CG2" s="289"/>
      <c r="CH2" s="289"/>
      <c r="CI2" s="289"/>
      <c r="CJ2" s="289"/>
      <c r="CK2" s="289"/>
      <c r="CL2" s="289"/>
      <c r="CM2" s="289"/>
      <c r="CN2" s="289"/>
      <c r="CO2" s="289"/>
      <c r="CP2" s="289"/>
      <c r="CQ2" s="289"/>
      <c r="CR2" s="289"/>
      <c r="CS2" s="289"/>
      <c r="CT2" s="289"/>
      <c r="CU2" s="289"/>
      <c r="CV2" s="289"/>
      <c r="CW2" s="289"/>
      <c r="CX2" s="289"/>
      <c r="CY2" s="289"/>
      <c r="CZ2" s="289"/>
      <c r="DA2" s="290"/>
      <c r="DB2" s="354"/>
      <c r="DC2" s="354"/>
      <c r="DD2" s="354"/>
      <c r="DE2" s="354"/>
      <c r="DF2" s="354"/>
      <c r="DG2" s="354"/>
      <c r="DH2" s="354"/>
      <c r="DI2" s="354"/>
      <c r="DJ2" s="354"/>
      <c r="DK2" s="354"/>
      <c r="DL2" s="354"/>
      <c r="DM2" s="354"/>
      <c r="DN2" s="354"/>
      <c r="DO2" s="354"/>
      <c r="DP2" s="354"/>
      <c r="DQ2" s="354"/>
      <c r="DR2" s="354"/>
      <c r="DS2" s="354"/>
      <c r="DT2" s="354"/>
      <c r="DU2" s="354"/>
      <c r="DV2" s="354"/>
      <c r="DW2" s="354"/>
      <c r="DX2" s="354"/>
      <c r="DY2" s="354"/>
      <c r="DZ2" s="354"/>
      <c r="EA2" s="354"/>
      <c r="EB2" s="354"/>
      <c r="EC2" s="354"/>
      <c r="ED2" s="354"/>
      <c r="EE2" s="354"/>
      <c r="EF2" s="354"/>
    </row>
    <row r="3" spans="1:136" ht="23.25" customHeight="1">
      <c r="A3" s="317"/>
      <c r="B3" s="41"/>
      <c r="C3" s="42" t="s">
        <v>30</v>
      </c>
      <c r="D3" s="43" t="s">
        <v>31</v>
      </c>
      <c r="E3" s="43" t="s">
        <v>32</v>
      </c>
      <c r="F3" s="43" t="s">
        <v>33</v>
      </c>
      <c r="G3" s="43" t="s">
        <v>34</v>
      </c>
      <c r="H3" s="44" t="s">
        <v>35</v>
      </c>
      <c r="I3" s="45" t="s">
        <v>36</v>
      </c>
      <c r="J3" s="43" t="s">
        <v>37</v>
      </c>
      <c r="K3" s="43" t="s">
        <v>31</v>
      </c>
      <c r="L3" s="43" t="s">
        <v>32</v>
      </c>
      <c r="M3" s="43" t="s">
        <v>33</v>
      </c>
      <c r="N3" s="43" t="s">
        <v>34</v>
      </c>
      <c r="O3" s="44" t="s">
        <v>35</v>
      </c>
      <c r="P3" s="45" t="s">
        <v>36</v>
      </c>
      <c r="Q3" s="43" t="s">
        <v>37</v>
      </c>
      <c r="R3" s="43" t="s">
        <v>31</v>
      </c>
      <c r="S3" s="43" t="s">
        <v>32</v>
      </c>
      <c r="T3" s="43" t="s">
        <v>33</v>
      </c>
      <c r="U3" s="43" t="s">
        <v>34</v>
      </c>
      <c r="V3" s="44" t="s">
        <v>35</v>
      </c>
      <c r="W3" s="45" t="s">
        <v>36</v>
      </c>
      <c r="X3" s="43" t="s">
        <v>37</v>
      </c>
      <c r="Y3" s="43" t="s">
        <v>31</v>
      </c>
      <c r="Z3" s="43" t="s">
        <v>32</v>
      </c>
      <c r="AA3" s="43" t="s">
        <v>33</v>
      </c>
      <c r="AB3" s="43" t="s">
        <v>34</v>
      </c>
      <c r="AC3" s="44" t="s">
        <v>35</v>
      </c>
      <c r="AD3" s="45" t="s">
        <v>36</v>
      </c>
      <c r="AE3" s="43" t="s">
        <v>37</v>
      </c>
      <c r="AF3" s="43" t="s">
        <v>31</v>
      </c>
      <c r="AG3" s="43" t="s">
        <v>38</v>
      </c>
      <c r="AH3" s="46"/>
      <c r="AI3" s="291" t="s">
        <v>39</v>
      </c>
      <c r="AJ3" s="356"/>
      <c r="AK3" s="373"/>
      <c r="AL3" s="42" t="s">
        <v>30</v>
      </c>
      <c r="AM3" s="43" t="s">
        <v>33</v>
      </c>
      <c r="AN3" s="43" t="s">
        <v>34</v>
      </c>
      <c r="AO3" s="358" t="s">
        <v>35</v>
      </c>
      <c r="AP3" s="45" t="s">
        <v>36</v>
      </c>
      <c r="AQ3" s="43" t="s">
        <v>37</v>
      </c>
      <c r="AR3" s="43" t="s">
        <v>31</v>
      </c>
      <c r="AS3" s="43" t="s">
        <v>38</v>
      </c>
      <c r="AT3" s="43" t="s">
        <v>33</v>
      </c>
      <c r="AU3" s="43" t="s">
        <v>34</v>
      </c>
      <c r="AV3" s="358" t="s">
        <v>35</v>
      </c>
      <c r="AW3" s="45" t="s">
        <v>36</v>
      </c>
      <c r="AX3" s="43" t="s">
        <v>37</v>
      </c>
      <c r="AY3" s="43" t="s">
        <v>31</v>
      </c>
      <c r="AZ3" s="43" t="s">
        <v>38</v>
      </c>
      <c r="BA3" s="43" t="s">
        <v>33</v>
      </c>
      <c r="BB3" s="43" t="s">
        <v>34</v>
      </c>
      <c r="BC3" s="358" t="s">
        <v>35</v>
      </c>
      <c r="BD3" s="45" t="s">
        <v>36</v>
      </c>
      <c r="BE3" s="43" t="s">
        <v>37</v>
      </c>
      <c r="BF3" s="43" t="s">
        <v>31</v>
      </c>
      <c r="BG3" s="43" t="s">
        <v>38</v>
      </c>
      <c r="BH3" s="43" t="s">
        <v>33</v>
      </c>
      <c r="BI3" s="43" t="s">
        <v>34</v>
      </c>
      <c r="BJ3" s="358" t="s">
        <v>35</v>
      </c>
      <c r="BK3" s="45" t="s">
        <v>36</v>
      </c>
      <c r="BL3" s="43" t="s">
        <v>37</v>
      </c>
      <c r="BM3" s="43" t="s">
        <v>31</v>
      </c>
      <c r="BN3" s="43" t="s">
        <v>38</v>
      </c>
      <c r="BO3" s="43" t="s">
        <v>33</v>
      </c>
      <c r="BP3" s="43" t="s">
        <v>34</v>
      </c>
      <c r="BQ3" s="46" t="s">
        <v>35</v>
      </c>
      <c r="BR3" s="291" t="s">
        <v>39</v>
      </c>
      <c r="BS3" s="371"/>
      <c r="BT3" s="373"/>
      <c r="BU3" s="42" t="s">
        <v>30</v>
      </c>
      <c r="BV3" s="45" t="s">
        <v>36</v>
      </c>
      <c r="BW3" s="43" t="s">
        <v>37</v>
      </c>
      <c r="BX3" s="43" t="s">
        <v>31</v>
      </c>
      <c r="BY3" s="43" t="s">
        <v>38</v>
      </c>
      <c r="BZ3" s="43" t="s">
        <v>33</v>
      </c>
      <c r="CA3" s="43" t="s">
        <v>34</v>
      </c>
      <c r="CB3" s="358" t="s">
        <v>35</v>
      </c>
      <c r="CC3" s="45" t="s">
        <v>36</v>
      </c>
      <c r="CD3" s="43" t="s">
        <v>37</v>
      </c>
      <c r="CE3" s="43" t="s">
        <v>31</v>
      </c>
      <c r="CF3" s="43" t="s">
        <v>38</v>
      </c>
      <c r="CG3" s="43" t="s">
        <v>33</v>
      </c>
      <c r="CH3" s="43" t="s">
        <v>34</v>
      </c>
      <c r="CI3" s="358" t="s">
        <v>35</v>
      </c>
      <c r="CJ3" s="45" t="s">
        <v>36</v>
      </c>
      <c r="CK3" s="43" t="s">
        <v>37</v>
      </c>
      <c r="CL3" s="43" t="s">
        <v>31</v>
      </c>
      <c r="CM3" s="43" t="s">
        <v>38</v>
      </c>
      <c r="CN3" s="43" t="s">
        <v>33</v>
      </c>
      <c r="CO3" s="43" t="s">
        <v>34</v>
      </c>
      <c r="CP3" s="358" t="s">
        <v>35</v>
      </c>
      <c r="CQ3" s="45" t="s">
        <v>36</v>
      </c>
      <c r="CR3" s="43" t="s">
        <v>37</v>
      </c>
      <c r="CS3" s="43" t="s">
        <v>31</v>
      </c>
      <c r="CT3" s="43" t="s">
        <v>38</v>
      </c>
      <c r="CU3" s="43" t="s">
        <v>33</v>
      </c>
      <c r="CV3" s="43" t="s">
        <v>34</v>
      </c>
      <c r="CW3" s="358" t="s">
        <v>35</v>
      </c>
      <c r="CX3" s="45" t="s">
        <v>36</v>
      </c>
      <c r="CY3" s="43" t="s">
        <v>37</v>
      </c>
      <c r="CZ3" s="46"/>
      <c r="DA3" s="291" t="s">
        <v>39</v>
      </c>
      <c r="DB3" s="354"/>
      <c r="DC3" s="354"/>
      <c r="DD3" s="354"/>
      <c r="DE3" s="354"/>
      <c r="DF3" s="354"/>
      <c r="DG3" s="354"/>
      <c r="DH3" s="354"/>
      <c r="DI3" s="354"/>
      <c r="DJ3" s="354"/>
      <c r="DK3" s="354"/>
      <c r="DL3" s="354"/>
      <c r="DM3" s="354"/>
      <c r="DN3" s="354"/>
      <c r="DO3" s="354"/>
      <c r="DP3" s="354"/>
      <c r="DQ3" s="354"/>
      <c r="DR3" s="354"/>
      <c r="DS3" s="354"/>
      <c r="DT3" s="354"/>
      <c r="DU3" s="354"/>
      <c r="DV3" s="354"/>
      <c r="DW3" s="354"/>
      <c r="DX3" s="354"/>
      <c r="DY3" s="354"/>
      <c r="DZ3" s="354"/>
      <c r="EA3" s="354"/>
      <c r="EB3" s="354"/>
      <c r="EC3" s="354"/>
      <c r="ED3" s="354"/>
      <c r="EE3" s="354"/>
      <c r="EF3" s="354"/>
    </row>
    <row r="4" spans="1:136" ht="15" customHeight="1" thickBot="1">
      <c r="A4" s="375"/>
      <c r="B4" s="376"/>
      <c r="C4" s="377" t="s">
        <v>40</v>
      </c>
      <c r="D4" s="378">
        <v>1</v>
      </c>
      <c r="E4" s="378">
        <v>2</v>
      </c>
      <c r="F4" s="378">
        <v>3</v>
      </c>
      <c r="G4" s="378">
        <v>4</v>
      </c>
      <c r="H4" s="378">
        <v>5</v>
      </c>
      <c r="I4" s="378">
        <v>6</v>
      </c>
      <c r="J4" s="378">
        <v>7</v>
      </c>
      <c r="K4" s="378">
        <v>8</v>
      </c>
      <c r="L4" s="378">
        <v>9</v>
      </c>
      <c r="M4" s="378">
        <v>10</v>
      </c>
      <c r="N4" s="378">
        <v>11</v>
      </c>
      <c r="O4" s="378">
        <v>12</v>
      </c>
      <c r="P4" s="378">
        <v>13</v>
      </c>
      <c r="Q4" s="378">
        <v>14</v>
      </c>
      <c r="R4" s="378">
        <v>15</v>
      </c>
      <c r="S4" s="378">
        <v>16</v>
      </c>
      <c r="T4" s="378">
        <v>17</v>
      </c>
      <c r="U4" s="384">
        <v>18</v>
      </c>
      <c r="V4" s="384">
        <v>19</v>
      </c>
      <c r="W4" s="378">
        <v>20</v>
      </c>
      <c r="X4" s="378">
        <v>21</v>
      </c>
      <c r="Y4" s="378">
        <v>22</v>
      </c>
      <c r="Z4" s="378">
        <v>23</v>
      </c>
      <c r="AA4" s="378">
        <v>24</v>
      </c>
      <c r="AB4" s="378">
        <v>25</v>
      </c>
      <c r="AC4" s="378">
        <v>26</v>
      </c>
      <c r="AD4" s="378">
        <v>27</v>
      </c>
      <c r="AE4" s="378">
        <v>28</v>
      </c>
      <c r="AF4" s="378">
        <v>29</v>
      </c>
      <c r="AG4" s="378">
        <v>30</v>
      </c>
      <c r="AH4" s="379"/>
      <c r="AI4" s="374"/>
      <c r="AJ4" s="357"/>
      <c r="AK4" s="380"/>
      <c r="AL4" s="377" t="s">
        <v>40</v>
      </c>
      <c r="AM4" s="384">
        <v>1</v>
      </c>
      <c r="AN4" s="378">
        <v>2</v>
      </c>
      <c r="AO4" s="378">
        <v>3</v>
      </c>
      <c r="AP4" s="378">
        <v>4</v>
      </c>
      <c r="AQ4" s="378">
        <v>5</v>
      </c>
      <c r="AR4" s="378">
        <v>6</v>
      </c>
      <c r="AS4" s="378">
        <v>7</v>
      </c>
      <c r="AT4" s="378">
        <v>8</v>
      </c>
      <c r="AU4" s="378">
        <v>9</v>
      </c>
      <c r="AV4" s="378">
        <v>10</v>
      </c>
      <c r="AW4" s="378">
        <v>11</v>
      </c>
      <c r="AX4" s="378">
        <v>12</v>
      </c>
      <c r="AY4" s="378">
        <v>13</v>
      </c>
      <c r="AZ4" s="378">
        <v>14</v>
      </c>
      <c r="BA4" s="378">
        <v>15</v>
      </c>
      <c r="BB4" s="378">
        <v>16</v>
      </c>
      <c r="BC4" s="378">
        <v>17</v>
      </c>
      <c r="BD4" s="378">
        <v>18</v>
      </c>
      <c r="BE4" s="378">
        <v>19</v>
      </c>
      <c r="BF4" s="378">
        <v>20</v>
      </c>
      <c r="BG4" s="378">
        <v>21</v>
      </c>
      <c r="BH4" s="378">
        <v>22</v>
      </c>
      <c r="BI4" s="378">
        <v>23</v>
      </c>
      <c r="BJ4" s="378">
        <v>24</v>
      </c>
      <c r="BK4" s="378">
        <v>25</v>
      </c>
      <c r="BL4" s="378">
        <v>26</v>
      </c>
      <c r="BM4" s="378">
        <v>27</v>
      </c>
      <c r="BN4" s="378">
        <v>28</v>
      </c>
      <c r="BO4" s="378">
        <v>29</v>
      </c>
      <c r="BP4" s="378">
        <v>30</v>
      </c>
      <c r="BQ4" s="381">
        <v>31</v>
      </c>
      <c r="BR4" s="374"/>
      <c r="BS4" s="371"/>
      <c r="BT4" s="380"/>
      <c r="BU4" s="377" t="s">
        <v>40</v>
      </c>
      <c r="BV4" s="378">
        <v>1</v>
      </c>
      <c r="BW4" s="378">
        <v>2</v>
      </c>
      <c r="BX4" s="378">
        <v>3</v>
      </c>
      <c r="BY4" s="378">
        <v>4</v>
      </c>
      <c r="BZ4" s="378">
        <v>5</v>
      </c>
      <c r="CA4" s="378">
        <v>6</v>
      </c>
      <c r="CB4" s="378">
        <v>7</v>
      </c>
      <c r="CC4" s="378">
        <v>8</v>
      </c>
      <c r="CD4" s="378">
        <v>9</v>
      </c>
      <c r="CE4" s="378">
        <v>10</v>
      </c>
      <c r="CF4" s="378">
        <v>11</v>
      </c>
      <c r="CG4" s="378">
        <v>12</v>
      </c>
      <c r="CH4" s="378">
        <v>13</v>
      </c>
      <c r="CI4" s="378">
        <v>14</v>
      </c>
      <c r="CJ4" s="378">
        <v>15</v>
      </c>
      <c r="CK4" s="378">
        <v>16</v>
      </c>
      <c r="CL4" s="378">
        <v>17</v>
      </c>
      <c r="CM4" s="378">
        <v>18</v>
      </c>
      <c r="CN4" s="378">
        <v>19</v>
      </c>
      <c r="CO4" s="378">
        <v>20</v>
      </c>
      <c r="CP4" s="384">
        <v>21</v>
      </c>
      <c r="CQ4" s="384">
        <v>22</v>
      </c>
      <c r="CR4" s="384">
        <v>23</v>
      </c>
      <c r="CS4" s="384">
        <v>24</v>
      </c>
      <c r="CT4" s="384">
        <v>25</v>
      </c>
      <c r="CU4" s="384">
        <v>26</v>
      </c>
      <c r="CV4" s="384">
        <v>27</v>
      </c>
      <c r="CW4" s="384">
        <v>28</v>
      </c>
      <c r="CX4" s="384">
        <v>29</v>
      </c>
      <c r="CY4" s="384">
        <v>30</v>
      </c>
      <c r="CZ4" s="379"/>
      <c r="DA4" s="374"/>
      <c r="DB4" s="354"/>
      <c r="DC4" s="354"/>
      <c r="DD4" s="354"/>
      <c r="DE4" s="354"/>
      <c r="DF4" s="354"/>
      <c r="DG4" s="354"/>
      <c r="DH4" s="354"/>
      <c r="DI4" s="354"/>
      <c r="DJ4" s="354"/>
      <c r="DK4" s="354"/>
      <c r="DL4" s="354"/>
      <c r="DM4" s="354"/>
      <c r="DN4" s="354"/>
      <c r="DO4" s="354"/>
      <c r="DP4" s="354"/>
      <c r="DQ4" s="354"/>
      <c r="DR4" s="354"/>
      <c r="DS4" s="354"/>
      <c r="DT4" s="354"/>
      <c r="DU4" s="354"/>
      <c r="DV4" s="354"/>
      <c r="DW4" s="354"/>
      <c r="DX4" s="354"/>
      <c r="DY4" s="354"/>
      <c r="DZ4" s="354"/>
      <c r="EA4" s="354"/>
      <c r="EB4" s="354"/>
      <c r="EC4" s="354"/>
      <c r="ED4" s="354"/>
      <c r="EE4" s="354"/>
      <c r="EF4" s="354"/>
    </row>
    <row r="5" spans="1:136" ht="15" customHeight="1" thickTop="1">
      <c r="A5" s="285" t="s">
        <v>385</v>
      </c>
      <c r="B5" s="282" t="s">
        <v>42</v>
      </c>
      <c r="C5" s="73" t="s">
        <v>88</v>
      </c>
      <c r="D5" s="88">
        <f>ROUNDUP((PLANEJAMENTO!$AY$3/PLANEJAMENTO!$BG$3)*PLANEJAMENTO!$BJ$3,0)</f>
        <v>158</v>
      </c>
      <c r="E5" s="88">
        <f>ROUNDUP((PLANEJAMENTO!$AY$3/PLANEJAMENTO!$BG$3)*PLANEJAMENTO!$BJ$3,0)</f>
        <v>158</v>
      </c>
      <c r="F5" s="88">
        <f>ROUNDUP((PLANEJAMENTO!$AY$3/PLANEJAMENTO!$BG$3)*PLANEJAMENTO!$BJ$3,0)</f>
        <v>158</v>
      </c>
      <c r="G5" s="88">
        <f>ROUNDUP((PLANEJAMENTO!$AY$3/PLANEJAMENTO!$BG$3)*PLANEJAMENTO!$BJ$3,0)</f>
        <v>158</v>
      </c>
      <c r="H5" s="88">
        <f>ROUNDUP((PLANEJAMENTO!$AY$3/PLANEJAMENTO!$BG$3)*PLANEJAMENTO!$BJ$3,0)</f>
        <v>158</v>
      </c>
      <c r="I5" s="43"/>
      <c r="J5" s="88">
        <f>ROUNDUP((PLANEJAMENTO!$AY$3/PLANEJAMENTO!$BG$3)*PLANEJAMENTO!$BJ$3,0)</f>
        <v>158</v>
      </c>
      <c r="K5" s="88">
        <f>ROUNDUP((PLANEJAMENTO!$AY$3/PLANEJAMENTO!$BG$3)*PLANEJAMENTO!$BJ$3,0)</f>
        <v>158</v>
      </c>
      <c r="L5" s="88">
        <f>ROUNDUP((PLANEJAMENTO!$AY$3/PLANEJAMENTO!$BG$3)*PLANEJAMENTO!$BJ$3,0)</f>
        <v>158</v>
      </c>
      <c r="M5" s="88">
        <f>ROUNDUP((PLANEJAMENTO!$AY$3/PLANEJAMENTO!$BG$3)*PLANEJAMENTO!$BJ$3,0)</f>
        <v>158</v>
      </c>
      <c r="N5" s="88">
        <f>ROUNDUP((PLANEJAMENTO!$AY$3/PLANEJAMENTO!$BG$3)*PLANEJAMENTO!$BJ$3,0)</f>
        <v>158</v>
      </c>
      <c r="O5" s="88">
        <f>ROUNDUP((PLANEJAMENTO!$AY$3/PLANEJAMENTO!$BG$3)*PLANEJAMENTO!$BJ$3,0)</f>
        <v>158</v>
      </c>
      <c r="P5" s="43"/>
      <c r="Q5" s="88">
        <f>ROUNDUP((PLANEJAMENTO!$AY$3/PLANEJAMENTO!$BG$3)*PLANEJAMENTO!$BJ$3,0)</f>
        <v>158</v>
      </c>
      <c r="R5" s="88">
        <f>ROUNDUP((PLANEJAMENTO!$AY$3/PLANEJAMENTO!$BG$3)*PLANEJAMENTO!$BJ$3,0)</f>
        <v>158</v>
      </c>
      <c r="S5" s="88">
        <f>ROUNDUP((PLANEJAMENTO!$AY$3/PLANEJAMENTO!$BG$3)*PLANEJAMENTO!$BJ$3,0)</f>
        <v>158</v>
      </c>
      <c r="T5" s="88">
        <f>ROUNDUP((PLANEJAMENTO!$AY$3/PLANEJAMENTO!$BG$3)*PLANEJAMENTO!$BJ$3,0)</f>
        <v>158</v>
      </c>
      <c r="U5" s="45"/>
      <c r="V5" s="45"/>
      <c r="W5" s="43"/>
      <c r="X5" s="88">
        <f>ROUNDUP((PLANEJAMENTO!$AY$3/PLANEJAMENTO!$BG$3)*PLANEJAMENTO!$BJ$3,0)</f>
        <v>158</v>
      </c>
      <c r="Y5" s="88">
        <f>ROUNDUP((PLANEJAMENTO!$AY$3/PLANEJAMENTO!$BG$3)*PLANEJAMENTO!$BJ$3,0)</f>
        <v>158</v>
      </c>
      <c r="Z5" s="88">
        <f>ROUNDUP((PLANEJAMENTO!$AY$3/PLANEJAMENTO!$BG$3)*PLANEJAMENTO!$BJ$3,0)</f>
        <v>158</v>
      </c>
      <c r="AA5" s="88">
        <f>ROUNDUP((PLANEJAMENTO!$AY$3/PLANEJAMENTO!$BG$3)*PLANEJAMENTO!$BJ$3,0)</f>
        <v>158</v>
      </c>
      <c r="AB5" s="88">
        <f>ROUNDUP((PLANEJAMENTO!$AY$3/PLANEJAMENTO!$BG$3)*PLANEJAMENTO!$BJ$3,0)</f>
        <v>158</v>
      </c>
      <c r="AC5" s="88">
        <f>ROUNDUP((PLANEJAMENTO!$AY$3/PLANEJAMENTO!$BG$3)*PLANEJAMENTO!$BJ$3,0)</f>
        <v>158</v>
      </c>
      <c r="AD5" s="43"/>
      <c r="AE5" s="88">
        <f>ROUNDUP((PLANEJAMENTO!$AY$3/PLANEJAMENTO!$BG$3)*PLANEJAMENTO!$BJ$3,0)</f>
        <v>158</v>
      </c>
      <c r="AF5" s="88">
        <f>ROUNDUP((PLANEJAMENTO!$AY$3/PLANEJAMENTO!$BG$3)*PLANEJAMENTO!$BJ$3,0)</f>
        <v>158</v>
      </c>
      <c r="AG5" s="88">
        <f>ROUNDUP((PLANEJAMENTO!$AY$3/PLANEJAMENTO!$BG$3)*PLANEJAMENTO!$BJ$3,0)</f>
        <v>158</v>
      </c>
      <c r="AH5" s="46"/>
      <c r="AI5" s="344">
        <f>ROUNDUP(SUM(D5:AG5),0)</f>
        <v>3792</v>
      </c>
      <c r="AK5" s="282" t="s">
        <v>42</v>
      </c>
      <c r="AL5" s="73" t="s">
        <v>88</v>
      </c>
      <c r="AM5" s="45"/>
      <c r="AN5" s="88">
        <f>ROUNDUP((PLANEJAMENTO!$BA$3/PLANEJAMENTO!$BG$4)*PLANEJAMENTO!$BJ$3,0)</f>
        <v>146</v>
      </c>
      <c r="AO5" s="88">
        <f>ROUNDUP((PLANEJAMENTO!$BA$3/PLANEJAMENTO!$BG$4)*PLANEJAMENTO!$BJ$3,0)</f>
        <v>146</v>
      </c>
      <c r="AP5" s="43"/>
      <c r="AQ5" s="88">
        <f>ROUNDUP((PLANEJAMENTO!$BA$3/PLANEJAMENTO!$BG$4)*PLANEJAMENTO!$BJ$3,0)</f>
        <v>146</v>
      </c>
      <c r="AR5" s="88">
        <f>ROUNDUP((PLANEJAMENTO!$BA$3/PLANEJAMENTO!$BG$4)*PLANEJAMENTO!$BJ$3,0)</f>
        <v>146</v>
      </c>
      <c r="AS5" s="88">
        <f>ROUNDUP((PLANEJAMENTO!$BA$3/PLANEJAMENTO!$BG$4)*PLANEJAMENTO!$BJ$3,0)</f>
        <v>146</v>
      </c>
      <c r="AT5" s="88">
        <f>ROUNDUP((PLANEJAMENTO!$BA$3/PLANEJAMENTO!$BG$4)*PLANEJAMENTO!$BJ$3,0)</f>
        <v>146</v>
      </c>
      <c r="AU5" s="88">
        <f>ROUNDUP((PLANEJAMENTO!$BA$3/PLANEJAMENTO!$BG$4)*PLANEJAMENTO!$BJ$3,0)</f>
        <v>146</v>
      </c>
      <c r="AV5" s="88">
        <f>ROUNDUP((PLANEJAMENTO!$BA$3/PLANEJAMENTO!$BG$4)*PLANEJAMENTO!$BJ$3,0)</f>
        <v>146</v>
      </c>
      <c r="AW5" s="43"/>
      <c r="AX5" s="88">
        <f>ROUNDUP((PLANEJAMENTO!$BA$3/PLANEJAMENTO!$BG$4)*PLANEJAMENTO!$BJ$3,0)</f>
        <v>146</v>
      </c>
      <c r="AY5" s="88">
        <f>ROUNDUP((PLANEJAMENTO!$BA$3/PLANEJAMENTO!$BG$4)*PLANEJAMENTO!$BJ$3,0)</f>
        <v>146</v>
      </c>
      <c r="AZ5" s="88">
        <f>ROUNDUP((PLANEJAMENTO!$BA$3/PLANEJAMENTO!$BG$4)*PLANEJAMENTO!$BJ$3,0)</f>
        <v>146</v>
      </c>
      <c r="BA5" s="88">
        <f>ROUNDUP((PLANEJAMENTO!$BA$3/PLANEJAMENTO!$BG$4)*PLANEJAMENTO!$BJ$3,0)</f>
        <v>146</v>
      </c>
      <c r="BB5" s="88">
        <f>ROUNDUP((PLANEJAMENTO!$BA$3/PLANEJAMENTO!$BG$4)*PLANEJAMENTO!$BJ$3,0)</f>
        <v>146</v>
      </c>
      <c r="BC5" s="88">
        <f>ROUNDUP((PLANEJAMENTO!$BA$3/PLANEJAMENTO!$BG$4)*PLANEJAMENTO!$BJ$3,0)</f>
        <v>146</v>
      </c>
      <c r="BD5" s="43"/>
      <c r="BE5" s="88">
        <f>ROUNDUP((PLANEJAMENTO!$BA$3/PLANEJAMENTO!$BG$4)*PLANEJAMENTO!$BJ$3,0)</f>
        <v>146</v>
      </c>
      <c r="BF5" s="88">
        <f>ROUNDUP((PLANEJAMENTO!$BA$3/PLANEJAMENTO!$BG$4)*PLANEJAMENTO!$BJ$3,0)</f>
        <v>146</v>
      </c>
      <c r="BG5" s="88">
        <f>ROUNDUP((PLANEJAMENTO!$BA$3/PLANEJAMENTO!$BG$4)*PLANEJAMENTO!$BJ$3,0)</f>
        <v>146</v>
      </c>
      <c r="BH5" s="88">
        <f>ROUNDUP((PLANEJAMENTO!$BA$3/PLANEJAMENTO!$BG$4)*PLANEJAMENTO!$BJ$3,0)</f>
        <v>146</v>
      </c>
      <c r="BI5" s="88">
        <f>ROUNDUP((PLANEJAMENTO!$BA$3/PLANEJAMENTO!$BG$4)*PLANEJAMENTO!$BJ$3,0)</f>
        <v>146</v>
      </c>
      <c r="BJ5" s="88">
        <f>ROUNDUP((PLANEJAMENTO!$BA$3/PLANEJAMENTO!$BG$4)*PLANEJAMENTO!$BJ$3,0)</f>
        <v>146</v>
      </c>
      <c r="BK5" s="43"/>
      <c r="BL5" s="88">
        <f>ROUNDUP((PLANEJAMENTO!$BA$3/PLANEJAMENTO!$BG$4)*PLANEJAMENTO!$BJ$3,0)</f>
        <v>146</v>
      </c>
      <c r="BM5" s="88">
        <f>ROUNDUP((PLANEJAMENTO!$BA$3/PLANEJAMENTO!$BG$4)*PLANEJAMENTO!$BJ$3,0)</f>
        <v>146</v>
      </c>
      <c r="BN5" s="88">
        <f>ROUNDUP((PLANEJAMENTO!$BA$3/PLANEJAMENTO!$BG$4)*PLANEJAMENTO!$BJ$3,0)</f>
        <v>146</v>
      </c>
      <c r="BO5" s="88">
        <f>ROUNDUP((PLANEJAMENTO!$BA$3/PLANEJAMENTO!$BG$4)*PLANEJAMENTO!$BJ$3,0)</f>
        <v>146</v>
      </c>
      <c r="BP5" s="88">
        <f>ROUNDUP((PLANEJAMENTO!$BA$3/PLANEJAMENTO!$BG$4)*PLANEJAMENTO!$BJ$3,0)</f>
        <v>146</v>
      </c>
      <c r="BQ5" s="88">
        <f>ROUNDUP((PLANEJAMENTO!$BA$3/PLANEJAMENTO!$BG$4)*PLANEJAMENTO!$BJ$3,0)</f>
        <v>146</v>
      </c>
      <c r="BR5" s="344">
        <f>ROUNDUP(SUM(AM5:BP5),0)</f>
        <v>3650</v>
      </c>
      <c r="BS5" s="371"/>
      <c r="BT5" s="382" t="s">
        <v>42</v>
      </c>
      <c r="BU5" s="73" t="s">
        <v>88</v>
      </c>
      <c r="BV5" s="43"/>
      <c r="BW5" s="88">
        <f>ROUNDUP((PLANEJAMENTO!$BC$3/PLANEJAMENTO!$BG$5)*PLANEJAMENTO!$BJ$3,0)</f>
        <v>168</v>
      </c>
      <c r="BX5" s="88">
        <f>ROUNDUP((PLANEJAMENTO!$BC$3/PLANEJAMENTO!$BG$5)*PLANEJAMENTO!$BJ$3,0)</f>
        <v>168</v>
      </c>
      <c r="BY5" s="88">
        <f>ROUNDUP((PLANEJAMENTO!$BC$3/PLANEJAMENTO!$BG$5)*PLANEJAMENTO!$BJ$3,0)</f>
        <v>168</v>
      </c>
      <c r="BZ5" s="88">
        <f>ROUNDUP((PLANEJAMENTO!$BC$3/PLANEJAMENTO!$BG$5)*PLANEJAMENTO!$BJ$3,0)</f>
        <v>168</v>
      </c>
      <c r="CA5" s="88">
        <f>ROUNDUP((PLANEJAMENTO!$BC$3/PLANEJAMENTO!$BG$5)*PLANEJAMENTO!$BJ$3,0)</f>
        <v>168</v>
      </c>
      <c r="CB5" s="88">
        <f>ROUNDUP((PLANEJAMENTO!$BC$3/PLANEJAMENTO!$BG$5)*PLANEJAMENTO!$BJ$3,0)</f>
        <v>168</v>
      </c>
      <c r="CC5" s="43"/>
      <c r="CD5" s="88">
        <f>ROUNDUP((PLANEJAMENTO!$BC$3/PLANEJAMENTO!$BG$5)*PLANEJAMENTO!$BJ$3,0)</f>
        <v>168</v>
      </c>
      <c r="CE5" s="88">
        <f>ROUNDUP((PLANEJAMENTO!$BC$3/PLANEJAMENTO!$BG$5)*PLANEJAMENTO!$BJ$3,0)</f>
        <v>168</v>
      </c>
      <c r="CF5" s="88">
        <f>ROUNDUP((PLANEJAMENTO!$BC$3/PLANEJAMENTO!$BG$5)*PLANEJAMENTO!$BJ$3,0)</f>
        <v>168</v>
      </c>
      <c r="CG5" s="88">
        <f>ROUNDUP((PLANEJAMENTO!$BC$3/PLANEJAMENTO!$BG$5)*PLANEJAMENTO!$BJ$3,0)</f>
        <v>168</v>
      </c>
      <c r="CH5" s="88">
        <f>ROUNDUP((PLANEJAMENTO!$BC$3/PLANEJAMENTO!$BG$5)*PLANEJAMENTO!$BJ$3,0)</f>
        <v>168</v>
      </c>
      <c r="CI5" s="88">
        <f>ROUNDUP((PLANEJAMENTO!$BC$3/PLANEJAMENTO!$BG$5)*PLANEJAMENTO!$BJ$3,0)</f>
        <v>168</v>
      </c>
      <c r="CJ5" s="43"/>
      <c r="CK5" s="88">
        <f>ROUNDUP((PLANEJAMENTO!$BC$3/PLANEJAMENTO!$BG$5)*PLANEJAMENTO!$BJ$3,0)</f>
        <v>168</v>
      </c>
      <c r="CL5" s="88">
        <f>ROUNDUP((PLANEJAMENTO!$BC$3/PLANEJAMENTO!$BG$5)*PLANEJAMENTO!$BJ$3,0)</f>
        <v>168</v>
      </c>
      <c r="CM5" s="88">
        <f>ROUNDUP((PLANEJAMENTO!$BC$3/PLANEJAMENTO!$BG$5)*PLANEJAMENTO!$BJ$3,0)</f>
        <v>168</v>
      </c>
      <c r="CN5" s="88">
        <f>ROUNDUP((PLANEJAMENTO!$BC$3/PLANEJAMENTO!$BG$5)*PLANEJAMENTO!$BJ$3,0)</f>
        <v>168</v>
      </c>
      <c r="CO5" s="88">
        <f>ROUNDUP((PLANEJAMENTO!$BC$3/PLANEJAMENTO!$BG$5)*PLANEJAMENTO!$BJ$3,0)</f>
        <v>168</v>
      </c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6"/>
      <c r="DA5" s="344">
        <f>ROUNDUP(SUM(BV5:CY5),0)</f>
        <v>2856</v>
      </c>
      <c r="DB5" s="354"/>
      <c r="DC5" s="354"/>
      <c r="DD5" s="354"/>
      <c r="DE5" s="354"/>
      <c r="DF5" s="354"/>
      <c r="DG5" s="354"/>
      <c r="DH5" s="354"/>
      <c r="DI5" s="354"/>
      <c r="DJ5" s="354"/>
      <c r="DK5" s="354"/>
      <c r="DL5" s="354"/>
      <c r="DM5" s="354"/>
      <c r="DN5" s="354"/>
      <c r="DO5" s="354"/>
      <c r="DP5" s="354"/>
      <c r="DQ5" s="354"/>
      <c r="DR5" s="354"/>
      <c r="DS5" s="354"/>
      <c r="DT5" s="354"/>
      <c r="DU5" s="354"/>
      <c r="DV5" s="354"/>
      <c r="DW5" s="354"/>
      <c r="DX5" s="354"/>
      <c r="DY5" s="354"/>
      <c r="DZ5" s="354"/>
      <c r="EA5" s="354"/>
      <c r="EB5" s="354"/>
      <c r="EC5" s="354"/>
      <c r="ED5" s="354"/>
      <c r="EE5" s="354"/>
      <c r="EF5" s="354"/>
    </row>
    <row r="6" spans="1:136" ht="15" customHeight="1">
      <c r="A6" s="285"/>
      <c r="B6" s="282"/>
      <c r="C6" s="73" t="s">
        <v>89</v>
      </c>
      <c r="D6" s="88">
        <f>ROUNDUP((PLANEJAMENTO!$AZ$3/PLANEJAMENTO!$BG$3)*PLANEJAMENTO!$BJ$3,0)</f>
        <v>9</v>
      </c>
      <c r="E6" s="88">
        <f>ROUNDUP((PLANEJAMENTO!$AZ$3/PLANEJAMENTO!$BG$3)*PLANEJAMENTO!$BJ$3,0)</f>
        <v>9</v>
      </c>
      <c r="F6" s="88">
        <f>ROUNDUP((PLANEJAMENTO!$AZ$3/PLANEJAMENTO!$BG$3)*PLANEJAMENTO!$BJ$3,0)</f>
        <v>9</v>
      </c>
      <c r="G6" s="88">
        <f>ROUNDUP((PLANEJAMENTO!$AZ$3/PLANEJAMENTO!$BG$3)*PLANEJAMENTO!$BJ$3,0)</f>
        <v>9</v>
      </c>
      <c r="H6" s="88">
        <f>ROUNDUP((PLANEJAMENTO!$AZ$3/PLANEJAMENTO!$BG$3)*PLANEJAMENTO!$BJ$3,0)</f>
        <v>9</v>
      </c>
      <c r="I6" s="43"/>
      <c r="J6" s="88">
        <f>ROUNDUP((PLANEJAMENTO!$AZ$3/PLANEJAMENTO!$BG$3)*PLANEJAMENTO!$BJ$3,0)</f>
        <v>9</v>
      </c>
      <c r="K6" s="88">
        <f>ROUNDUP((PLANEJAMENTO!$AZ$3/PLANEJAMENTO!$BG$3)*PLANEJAMENTO!$BJ$3,0)</f>
        <v>9</v>
      </c>
      <c r="L6" s="88">
        <f>ROUNDUP((PLANEJAMENTO!$AZ$3/PLANEJAMENTO!$BG$3)*PLANEJAMENTO!$BJ$3,0)</f>
        <v>9</v>
      </c>
      <c r="M6" s="88">
        <f>ROUNDUP((PLANEJAMENTO!$AZ$3/PLANEJAMENTO!$BG$3)*PLANEJAMENTO!$BJ$3,0)</f>
        <v>9</v>
      </c>
      <c r="N6" s="88">
        <f>ROUNDUP((PLANEJAMENTO!$AZ$3/PLANEJAMENTO!$BG$3)*PLANEJAMENTO!$BJ$3,0)</f>
        <v>9</v>
      </c>
      <c r="O6" s="88">
        <f>ROUNDUP((PLANEJAMENTO!$AZ$3/PLANEJAMENTO!$BG$3)*PLANEJAMENTO!$BJ$3,0)</f>
        <v>9</v>
      </c>
      <c r="P6" s="43"/>
      <c r="Q6" s="88">
        <f>ROUNDUP((PLANEJAMENTO!$AZ$3/PLANEJAMENTO!$BG$3)*PLANEJAMENTO!$BJ$3,0)</f>
        <v>9</v>
      </c>
      <c r="R6" s="88">
        <f>ROUNDUP((PLANEJAMENTO!$AZ$3/PLANEJAMENTO!$BG$3)*PLANEJAMENTO!$BJ$3,0)</f>
        <v>9</v>
      </c>
      <c r="S6" s="88">
        <f>ROUNDUP((PLANEJAMENTO!$AZ$3/PLANEJAMENTO!$BG$3)*PLANEJAMENTO!$BJ$3,0)</f>
        <v>9</v>
      </c>
      <c r="T6" s="88">
        <f>ROUNDUP((PLANEJAMENTO!$AZ$3/PLANEJAMENTO!$BG$3)*PLANEJAMENTO!$BJ$3,0)</f>
        <v>9</v>
      </c>
      <c r="U6" s="45"/>
      <c r="V6" s="45"/>
      <c r="W6" s="43"/>
      <c r="X6" s="88">
        <f>ROUNDUP((PLANEJAMENTO!$AZ$3/PLANEJAMENTO!$BG$3)*PLANEJAMENTO!$BJ$3,0)</f>
        <v>9</v>
      </c>
      <c r="Y6" s="88">
        <f>ROUNDUP((PLANEJAMENTO!$AZ$3/PLANEJAMENTO!$BG$3)*PLANEJAMENTO!$BJ$3,0)</f>
        <v>9</v>
      </c>
      <c r="Z6" s="88">
        <f>ROUNDUP((PLANEJAMENTO!$AZ$3/PLANEJAMENTO!$BG$3)*PLANEJAMENTO!$BJ$3,0)</f>
        <v>9</v>
      </c>
      <c r="AA6" s="88">
        <f>ROUNDUP((PLANEJAMENTO!$AZ$3/PLANEJAMENTO!$BG$3)*PLANEJAMENTO!$BJ$3,0)</f>
        <v>9</v>
      </c>
      <c r="AB6" s="88">
        <f>ROUNDUP((PLANEJAMENTO!$AZ$3/PLANEJAMENTO!$BG$3)*PLANEJAMENTO!$BJ$3,0)</f>
        <v>9</v>
      </c>
      <c r="AC6" s="88">
        <f>ROUNDUP((PLANEJAMENTO!$AZ$3/PLANEJAMENTO!$BG$3)*PLANEJAMENTO!$BJ$3,0)</f>
        <v>9</v>
      </c>
      <c r="AD6" s="43"/>
      <c r="AE6" s="88">
        <f>ROUNDUP((PLANEJAMENTO!$AZ$3/PLANEJAMENTO!$BG$3)*PLANEJAMENTO!$BJ$3,0)</f>
        <v>9</v>
      </c>
      <c r="AF6" s="88">
        <f>ROUNDUP((PLANEJAMENTO!$AZ$3/PLANEJAMENTO!$BG$3)*PLANEJAMENTO!$BJ$3,0)</f>
        <v>9</v>
      </c>
      <c r="AG6" s="88">
        <f>ROUNDUP((PLANEJAMENTO!$AZ$3/PLANEJAMENTO!$BG$3)*PLANEJAMENTO!$BJ$3,0)</f>
        <v>9</v>
      </c>
      <c r="AH6" s="46"/>
      <c r="AI6" s="344">
        <f>SUM(D6:AG6)</f>
        <v>216</v>
      </c>
      <c r="AK6" s="282"/>
      <c r="AL6" s="73" t="s">
        <v>89</v>
      </c>
      <c r="AM6" s="45"/>
      <c r="AN6" s="88">
        <f>ROUNDUP((PLANEJAMENTO!$BB$3/PLANEJAMENTO!$BG$4)*PLANEJAMENTO!$BJ$3,0)</f>
        <v>0</v>
      </c>
      <c r="AO6" s="88">
        <f>ROUNDUP((PLANEJAMENTO!$BB$3/PLANEJAMENTO!$BG$4)*PLANEJAMENTO!$BJ$3,0)</f>
        <v>0</v>
      </c>
      <c r="AP6" s="43"/>
      <c r="AQ6" s="88">
        <f>ROUNDUP((PLANEJAMENTO!$BB$3/PLANEJAMENTO!$BG$4)*PLANEJAMENTO!$BJ$3,0)</f>
        <v>0</v>
      </c>
      <c r="AR6" s="88">
        <f>ROUNDUP((PLANEJAMENTO!$BB$3/PLANEJAMENTO!$BG$4)*PLANEJAMENTO!$BJ$3,0)</f>
        <v>0</v>
      </c>
      <c r="AS6" s="88">
        <f>ROUNDUP((PLANEJAMENTO!$BB$3/PLANEJAMENTO!$BG$4)*PLANEJAMENTO!$BJ$3,0)</f>
        <v>0</v>
      </c>
      <c r="AT6" s="88">
        <f>ROUNDUP((PLANEJAMENTO!$BB$3/PLANEJAMENTO!$BG$4)*PLANEJAMENTO!$BJ$3,0)</f>
        <v>0</v>
      </c>
      <c r="AU6" s="88">
        <f>ROUNDUP((PLANEJAMENTO!$BB$3/PLANEJAMENTO!$BG$4)*PLANEJAMENTO!$BJ$3,0)</f>
        <v>0</v>
      </c>
      <c r="AV6" s="88">
        <f>ROUNDUP((PLANEJAMENTO!$BB$3/PLANEJAMENTO!$BG$4)*PLANEJAMENTO!$BJ$3,0)</f>
        <v>0</v>
      </c>
      <c r="AW6" s="43"/>
      <c r="AX6" s="88">
        <f>ROUNDUP((PLANEJAMENTO!$BB$3/PLANEJAMENTO!$BG$4)*PLANEJAMENTO!$BJ$3,0)</f>
        <v>0</v>
      </c>
      <c r="AY6" s="88">
        <f>ROUNDUP((PLANEJAMENTO!$BB$3/PLANEJAMENTO!$BG$4)*PLANEJAMENTO!$BJ$3,0)</f>
        <v>0</v>
      </c>
      <c r="AZ6" s="88">
        <f>ROUNDUP((PLANEJAMENTO!$BB$3/PLANEJAMENTO!$BG$4)*PLANEJAMENTO!$BJ$3,0)</f>
        <v>0</v>
      </c>
      <c r="BA6" s="88">
        <f>ROUNDUP((PLANEJAMENTO!$BB$3/PLANEJAMENTO!$BG$4)*PLANEJAMENTO!$BJ$3,0)</f>
        <v>0</v>
      </c>
      <c r="BB6" s="88">
        <f>ROUNDUP((PLANEJAMENTO!$BB$3/PLANEJAMENTO!$BG$4)*PLANEJAMENTO!$BJ$3,0)</f>
        <v>0</v>
      </c>
      <c r="BC6" s="88">
        <f>ROUNDUP((PLANEJAMENTO!$BB$3/PLANEJAMENTO!$BG$4)*PLANEJAMENTO!$BJ$3,0)</f>
        <v>0</v>
      </c>
      <c r="BD6" s="43"/>
      <c r="BE6" s="88">
        <f>ROUNDUP((PLANEJAMENTO!$BB$3/PLANEJAMENTO!$BG$4)*PLANEJAMENTO!$BJ$3,0)</f>
        <v>0</v>
      </c>
      <c r="BF6" s="88">
        <f>ROUNDUP((PLANEJAMENTO!$BB$3/PLANEJAMENTO!$BG$4)*PLANEJAMENTO!$BJ$3,0)</f>
        <v>0</v>
      </c>
      <c r="BG6" s="88">
        <f>ROUNDUP((PLANEJAMENTO!$BB$3/PLANEJAMENTO!$BG$4)*PLANEJAMENTO!$BJ$3,0)</f>
        <v>0</v>
      </c>
      <c r="BH6" s="88">
        <f>ROUNDUP((PLANEJAMENTO!$BB$3/PLANEJAMENTO!$BG$4)*PLANEJAMENTO!$BJ$3,0)</f>
        <v>0</v>
      </c>
      <c r="BI6" s="88">
        <f>ROUNDUP((PLANEJAMENTO!$BB$3/PLANEJAMENTO!$BG$4)*PLANEJAMENTO!$BJ$3,0)</f>
        <v>0</v>
      </c>
      <c r="BJ6" s="88">
        <f>ROUNDUP((PLANEJAMENTO!$BB$3/PLANEJAMENTO!$BG$4)*PLANEJAMENTO!$BJ$3,0)</f>
        <v>0</v>
      </c>
      <c r="BK6" s="43"/>
      <c r="BL6" s="88">
        <f>ROUNDUP((PLANEJAMENTO!$BB$3/PLANEJAMENTO!$BG$4)*PLANEJAMENTO!$BJ$3,0)</f>
        <v>0</v>
      </c>
      <c r="BM6" s="88">
        <f>ROUNDUP((PLANEJAMENTO!$BB$3/PLANEJAMENTO!$BG$4)*PLANEJAMENTO!$BJ$3,0)</f>
        <v>0</v>
      </c>
      <c r="BN6" s="88">
        <f>ROUNDUP((PLANEJAMENTO!$BB$3/PLANEJAMENTO!$BG$4)*PLANEJAMENTO!$BJ$3,0)</f>
        <v>0</v>
      </c>
      <c r="BO6" s="88">
        <f>ROUNDUP((PLANEJAMENTO!$BB$3/PLANEJAMENTO!$BG$4)*PLANEJAMENTO!$BJ$3,0)</f>
        <v>0</v>
      </c>
      <c r="BP6" s="88">
        <f>ROUNDUP((PLANEJAMENTO!$BB$3/PLANEJAMENTO!$BG$4)*PLANEJAMENTO!$BJ$3,0)</f>
        <v>0</v>
      </c>
      <c r="BQ6" s="88">
        <f>ROUNDUP((PLANEJAMENTO!$BB$3/PLANEJAMENTO!$BG$4)*PLANEJAMENTO!$BJ$3,0)</f>
        <v>0</v>
      </c>
      <c r="BR6" s="344">
        <f>SUM(AM6:BP6)</f>
        <v>0</v>
      </c>
      <c r="BS6" s="353"/>
      <c r="BT6" s="282"/>
      <c r="BU6" s="73" t="s">
        <v>89</v>
      </c>
      <c r="BV6" s="43"/>
      <c r="BW6" s="88">
        <f>ROUNDUP((PLANEJAMENTO!$BD$3/PLANEJAMENTO!$BG$3)*PLANEJAMENTO!$BJ$3,0)</f>
        <v>0</v>
      </c>
      <c r="BX6" s="88">
        <f>ROUNDUP((PLANEJAMENTO!$BD$3/PLANEJAMENTO!$BG$3)*PLANEJAMENTO!$BJ$3,0)</f>
        <v>0</v>
      </c>
      <c r="BY6" s="88">
        <f>ROUNDUP((PLANEJAMENTO!$BD$3/PLANEJAMENTO!$BG$3)*PLANEJAMENTO!$BJ$3,0)</f>
        <v>0</v>
      </c>
      <c r="BZ6" s="88">
        <f>ROUNDUP((PLANEJAMENTO!$BD$3/PLANEJAMENTO!$BG$3)*PLANEJAMENTO!$BJ$3,0)</f>
        <v>0</v>
      </c>
      <c r="CA6" s="88">
        <f>ROUNDUP((PLANEJAMENTO!$BD$3/PLANEJAMENTO!$BG$3)*PLANEJAMENTO!$BJ$3,0)</f>
        <v>0</v>
      </c>
      <c r="CB6" s="88">
        <f>ROUNDUP((PLANEJAMENTO!$BD$3/PLANEJAMENTO!$BG$3)*PLANEJAMENTO!$BJ$3,0)</f>
        <v>0</v>
      </c>
      <c r="CC6" s="43"/>
      <c r="CD6" s="88">
        <f>ROUNDUP((PLANEJAMENTO!$BD$3/PLANEJAMENTO!$BG$3)*PLANEJAMENTO!$BJ$3,0)</f>
        <v>0</v>
      </c>
      <c r="CE6" s="88">
        <f>ROUNDUP((PLANEJAMENTO!$BD$3/PLANEJAMENTO!$BG$3)*PLANEJAMENTO!$BJ$3,0)</f>
        <v>0</v>
      </c>
      <c r="CF6" s="88">
        <f>ROUNDUP((PLANEJAMENTO!$BD$3/PLANEJAMENTO!$BG$3)*PLANEJAMENTO!$BJ$3,0)</f>
        <v>0</v>
      </c>
      <c r="CG6" s="88">
        <f>ROUNDUP((PLANEJAMENTO!$BD$3/PLANEJAMENTO!$BG$3)*PLANEJAMENTO!$BJ$3,0)</f>
        <v>0</v>
      </c>
      <c r="CH6" s="88">
        <f>ROUNDUP((PLANEJAMENTO!$BD$3/PLANEJAMENTO!$BG$3)*PLANEJAMENTO!$BJ$3,0)</f>
        <v>0</v>
      </c>
      <c r="CI6" s="88">
        <f>ROUNDUP((PLANEJAMENTO!$BD$3/PLANEJAMENTO!$BG$3)*PLANEJAMENTO!$BJ$3,0)</f>
        <v>0</v>
      </c>
      <c r="CJ6" s="43"/>
      <c r="CK6" s="88">
        <f>ROUNDUP((PLANEJAMENTO!$BD$3/PLANEJAMENTO!$BG$3)*PLANEJAMENTO!$BJ$3,0)</f>
        <v>0</v>
      </c>
      <c r="CL6" s="88">
        <f>ROUNDUP((PLANEJAMENTO!$BD$3/PLANEJAMENTO!$BG$3)*PLANEJAMENTO!$BJ$3,0)</f>
        <v>0</v>
      </c>
      <c r="CM6" s="88">
        <f>ROUNDUP((PLANEJAMENTO!$BD$3/PLANEJAMENTO!$BG$3)*PLANEJAMENTO!$BJ$3,0)</f>
        <v>0</v>
      </c>
      <c r="CN6" s="88">
        <f>ROUNDUP((PLANEJAMENTO!$BD$3/PLANEJAMENTO!$BG$3)*PLANEJAMENTO!$BJ$3,0)</f>
        <v>0</v>
      </c>
      <c r="CO6" s="88">
        <f>ROUNDUP((PLANEJAMENTO!$BD$3/PLANEJAMENTO!$BG$3)*PLANEJAMENTO!$BJ$3,0)</f>
        <v>0</v>
      </c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6"/>
      <c r="DA6" s="344">
        <f>SUM(BV6:CY6)</f>
        <v>0</v>
      </c>
      <c r="DB6" s="354"/>
      <c r="DC6" s="354"/>
      <c r="DD6" s="354"/>
      <c r="DE6" s="354"/>
      <c r="DF6" s="354"/>
      <c r="DG6" s="354"/>
      <c r="DH6" s="354"/>
      <c r="DI6" s="354"/>
      <c r="DJ6" s="354"/>
      <c r="DK6" s="354"/>
      <c r="DL6" s="354"/>
      <c r="DM6" s="354"/>
      <c r="DN6" s="354"/>
      <c r="DO6" s="354"/>
      <c r="DP6" s="354"/>
      <c r="DQ6" s="354"/>
      <c r="DR6" s="354"/>
      <c r="DS6" s="354"/>
      <c r="DT6" s="354"/>
      <c r="DU6" s="354"/>
      <c r="DV6" s="354"/>
      <c r="DW6" s="354"/>
      <c r="DX6" s="354"/>
      <c r="DY6" s="354"/>
      <c r="DZ6" s="354"/>
      <c r="EA6" s="354"/>
      <c r="EB6" s="354"/>
      <c r="EC6" s="354"/>
      <c r="ED6" s="354"/>
      <c r="EE6" s="354"/>
      <c r="EF6" s="354"/>
    </row>
    <row r="7" spans="1:136" ht="15" customHeight="1">
      <c r="A7" s="285"/>
      <c r="B7" s="282"/>
      <c r="C7" s="73" t="s">
        <v>388</v>
      </c>
      <c r="D7" s="88">
        <f>SUM(D5:D6)</f>
        <v>167</v>
      </c>
      <c r="E7" s="88">
        <f t="shared" ref="E7:H7" si="0">SUM(E5:E6)</f>
        <v>167</v>
      </c>
      <c r="F7" s="88">
        <f t="shared" si="0"/>
        <v>167</v>
      </c>
      <c r="G7" s="88">
        <f t="shared" si="0"/>
        <v>167</v>
      </c>
      <c r="H7" s="88">
        <f t="shared" si="0"/>
        <v>167</v>
      </c>
      <c r="I7" s="43"/>
      <c r="J7" s="88">
        <f>SUM(J5:J6)</f>
        <v>167</v>
      </c>
      <c r="K7" s="88">
        <f t="shared" ref="K7:N7" si="1">SUM(K5:K6)</f>
        <v>167</v>
      </c>
      <c r="L7" s="88">
        <f t="shared" si="1"/>
        <v>167</v>
      </c>
      <c r="M7" s="88">
        <f t="shared" si="1"/>
        <v>167</v>
      </c>
      <c r="N7" s="88">
        <f t="shared" si="1"/>
        <v>167</v>
      </c>
      <c r="O7" s="88">
        <f>SUM(O5:O6)</f>
        <v>167</v>
      </c>
      <c r="P7" s="43"/>
      <c r="Q7" s="88">
        <f>SUM(Q5:Q6)</f>
        <v>167</v>
      </c>
      <c r="R7" s="88">
        <f t="shared" ref="R7:T7" si="2">SUM(R5:R6)</f>
        <v>167</v>
      </c>
      <c r="S7" s="88">
        <f t="shared" si="2"/>
        <v>167</v>
      </c>
      <c r="T7" s="88">
        <f t="shared" si="2"/>
        <v>167</v>
      </c>
      <c r="U7" s="45"/>
      <c r="V7" s="45"/>
      <c r="W7" s="43"/>
      <c r="X7" s="88">
        <f>SUM(X5:X6)</f>
        <v>167</v>
      </c>
      <c r="Y7" s="88">
        <f t="shared" ref="Y7:AB7" si="3">SUM(Y5:Y6)</f>
        <v>167</v>
      </c>
      <c r="Z7" s="88">
        <f t="shared" si="3"/>
        <v>167</v>
      </c>
      <c r="AA7" s="88">
        <f t="shared" si="3"/>
        <v>167</v>
      </c>
      <c r="AB7" s="88">
        <f t="shared" si="3"/>
        <v>167</v>
      </c>
      <c r="AC7" s="88">
        <f>SUM(AC5:AC6)</f>
        <v>167</v>
      </c>
      <c r="AD7" s="43"/>
      <c r="AE7" s="88">
        <f t="shared" ref="AE7:AF7" si="4">SUM(AE5:AE6)</f>
        <v>167</v>
      </c>
      <c r="AF7" s="88">
        <f t="shared" si="4"/>
        <v>167</v>
      </c>
      <c r="AG7" s="88">
        <f>SUM(AG5:AG6)</f>
        <v>167</v>
      </c>
      <c r="AH7" s="46"/>
      <c r="AI7" s="344">
        <f>SUM(D7:AG7)</f>
        <v>4008</v>
      </c>
      <c r="AK7" s="282"/>
      <c r="AL7" s="73" t="s">
        <v>388</v>
      </c>
      <c r="AM7" s="45"/>
      <c r="AN7" s="88">
        <f t="shared" ref="AN7:AO7" si="5">SUM(AN5:AN6)</f>
        <v>146</v>
      </c>
      <c r="AO7" s="88">
        <f t="shared" si="5"/>
        <v>146</v>
      </c>
      <c r="AP7" s="43"/>
      <c r="AQ7" s="88">
        <f>SUM(AQ5:AQ6)</f>
        <v>146</v>
      </c>
      <c r="AR7" s="88">
        <f t="shared" ref="AR7:AU7" si="6">SUM(AR5:AR6)</f>
        <v>146</v>
      </c>
      <c r="AS7" s="88">
        <f t="shared" si="6"/>
        <v>146</v>
      </c>
      <c r="AT7" s="88">
        <f t="shared" si="6"/>
        <v>146</v>
      </c>
      <c r="AU7" s="88">
        <f t="shared" si="6"/>
        <v>146</v>
      </c>
      <c r="AV7" s="88">
        <f>SUM(AV5:AV6)</f>
        <v>146</v>
      </c>
      <c r="AW7" s="43"/>
      <c r="AX7" s="88">
        <f>SUM(AX5:AX6)</f>
        <v>146</v>
      </c>
      <c r="AY7" s="88">
        <f t="shared" ref="AY7:BB7" si="7">SUM(AY5:AY6)</f>
        <v>146</v>
      </c>
      <c r="AZ7" s="88">
        <f t="shared" si="7"/>
        <v>146</v>
      </c>
      <c r="BA7" s="88">
        <f t="shared" si="7"/>
        <v>146</v>
      </c>
      <c r="BB7" s="88">
        <f t="shared" si="7"/>
        <v>146</v>
      </c>
      <c r="BC7" s="88">
        <f>SUM(BC5:BC6)</f>
        <v>146</v>
      </c>
      <c r="BD7" s="43"/>
      <c r="BE7" s="88">
        <f>SUM(BE5:BE6)</f>
        <v>146</v>
      </c>
      <c r="BF7" s="88">
        <f t="shared" ref="BF7:BI7" si="8">SUM(BF5:BF6)</f>
        <v>146</v>
      </c>
      <c r="BG7" s="88">
        <f t="shared" si="8"/>
        <v>146</v>
      </c>
      <c r="BH7" s="88">
        <f t="shared" si="8"/>
        <v>146</v>
      </c>
      <c r="BI7" s="88">
        <f t="shared" si="8"/>
        <v>146</v>
      </c>
      <c r="BJ7" s="88">
        <f>SUM(BJ5:BJ6)</f>
        <v>146</v>
      </c>
      <c r="BK7" s="43"/>
      <c r="BL7" s="88">
        <f>SUM(BL5:BL6)</f>
        <v>146</v>
      </c>
      <c r="BM7" s="88">
        <f t="shared" ref="BM7:BQ7" si="9">SUM(BM5:BM6)</f>
        <v>146</v>
      </c>
      <c r="BN7" s="88">
        <f t="shared" si="9"/>
        <v>146</v>
      </c>
      <c r="BO7" s="88">
        <f t="shared" si="9"/>
        <v>146</v>
      </c>
      <c r="BP7" s="88">
        <f t="shared" si="9"/>
        <v>146</v>
      </c>
      <c r="BQ7" s="88">
        <f t="shared" si="9"/>
        <v>146</v>
      </c>
      <c r="BR7" s="344">
        <f>SUM(AM7:BP7)</f>
        <v>3650</v>
      </c>
      <c r="BS7" s="353"/>
      <c r="BT7" s="282"/>
      <c r="BU7" s="73" t="s">
        <v>388</v>
      </c>
      <c r="BV7" s="43"/>
      <c r="BW7" s="88">
        <f t="shared" ref="BW7:BZ7" si="10">SUM(BW5:BW6)</f>
        <v>168</v>
      </c>
      <c r="BX7" s="88">
        <f t="shared" si="10"/>
        <v>168</v>
      </c>
      <c r="BY7" s="88">
        <f t="shared" si="10"/>
        <v>168</v>
      </c>
      <c r="BZ7" s="88">
        <f t="shared" si="10"/>
        <v>168</v>
      </c>
      <c r="CA7" s="88">
        <f>SUM(CA5:CA6)</f>
        <v>168</v>
      </c>
      <c r="CB7" s="88">
        <f>SUM(CB5:CB6)</f>
        <v>168</v>
      </c>
      <c r="CC7" s="43"/>
      <c r="CD7" s="88">
        <f t="shared" ref="CD7:CF7" si="11">SUM(CD5:CD6)</f>
        <v>168</v>
      </c>
      <c r="CE7" s="88">
        <f t="shared" si="11"/>
        <v>168</v>
      </c>
      <c r="CF7" s="88">
        <f t="shared" si="11"/>
        <v>168</v>
      </c>
      <c r="CG7" s="88">
        <f>SUM(CG5:CG6)</f>
        <v>168</v>
      </c>
      <c r="CH7" s="88">
        <f>SUM(CH5:CH6)</f>
        <v>168</v>
      </c>
      <c r="CI7" s="88">
        <f>SUM(CI5:CI6)</f>
        <v>168</v>
      </c>
      <c r="CJ7" s="43"/>
      <c r="CK7" s="88">
        <f t="shared" ref="CK7:CM7" si="12">SUM(CK5:CK6)</f>
        <v>168</v>
      </c>
      <c r="CL7" s="88">
        <f t="shared" si="12"/>
        <v>168</v>
      </c>
      <c r="CM7" s="88">
        <f t="shared" si="12"/>
        <v>168</v>
      </c>
      <c r="CN7" s="88">
        <f>SUM(CN5:CN6)</f>
        <v>168</v>
      </c>
      <c r="CO7" s="88">
        <f>SUM(CO5:CO6)</f>
        <v>168</v>
      </c>
      <c r="CP7" s="45"/>
      <c r="CQ7" s="45"/>
      <c r="CR7" s="45"/>
      <c r="CS7" s="45"/>
      <c r="CT7" s="45"/>
      <c r="CU7" s="45"/>
      <c r="CV7" s="45"/>
      <c r="CW7" s="45"/>
      <c r="CX7" s="45"/>
      <c r="CY7" s="45"/>
      <c r="CZ7" s="46"/>
      <c r="DA7" s="344">
        <f>SUM(BV7:CY7)</f>
        <v>2856</v>
      </c>
      <c r="DB7" s="354"/>
      <c r="DC7" s="354"/>
      <c r="DD7" s="354"/>
      <c r="DE7" s="354"/>
      <c r="DF7" s="354"/>
      <c r="DG7" s="354"/>
      <c r="DH7" s="354"/>
      <c r="DI7" s="354"/>
      <c r="DJ7" s="354"/>
      <c r="DK7" s="354"/>
      <c r="DL7" s="354"/>
      <c r="DM7" s="354"/>
      <c r="DN7" s="354"/>
      <c r="DO7" s="354"/>
      <c r="DP7" s="354"/>
      <c r="DQ7" s="354"/>
      <c r="DR7" s="354"/>
      <c r="DS7" s="354"/>
      <c r="DT7" s="354"/>
      <c r="DU7" s="354"/>
      <c r="DV7" s="354"/>
      <c r="DW7" s="354"/>
      <c r="DX7" s="354"/>
      <c r="DY7" s="354"/>
      <c r="DZ7" s="354"/>
      <c r="EA7" s="354"/>
      <c r="EB7" s="354"/>
      <c r="EC7" s="354"/>
      <c r="ED7" s="354"/>
      <c r="EE7" s="354"/>
      <c r="EF7" s="354"/>
    </row>
    <row r="8" spans="1:136" ht="15" customHeight="1">
      <c r="A8" s="285"/>
      <c r="B8" s="282"/>
      <c r="C8" s="35" t="s">
        <v>45</v>
      </c>
      <c r="D8" s="33">
        <v>166</v>
      </c>
      <c r="E8" s="10">
        <v>172</v>
      </c>
      <c r="F8" s="10">
        <v>228</v>
      </c>
      <c r="G8" s="10">
        <v>133</v>
      </c>
      <c r="H8" s="10">
        <v>180</v>
      </c>
      <c r="I8" s="10"/>
      <c r="J8" s="10">
        <v>115</v>
      </c>
      <c r="K8" s="10">
        <v>272</v>
      </c>
      <c r="L8" s="10">
        <v>145</v>
      </c>
      <c r="M8" s="10">
        <v>217</v>
      </c>
      <c r="N8" s="10">
        <v>140</v>
      </c>
      <c r="O8" s="10">
        <v>150</v>
      </c>
      <c r="P8" s="10"/>
      <c r="Q8" s="10">
        <v>140</v>
      </c>
      <c r="R8" s="10">
        <v>140</v>
      </c>
      <c r="S8" s="10">
        <v>150</v>
      </c>
      <c r="T8" s="10">
        <v>125</v>
      </c>
      <c r="U8" s="385">
        <v>170</v>
      </c>
      <c r="V8" s="385">
        <v>175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28"/>
      <c r="AI8" s="30">
        <f>SUM(D8:AG8)</f>
        <v>2818</v>
      </c>
      <c r="AK8" s="282"/>
      <c r="AL8" s="35" t="s">
        <v>45</v>
      </c>
      <c r="AM8" s="385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30">
        <f>SUM(AM8:BP8)</f>
        <v>0</v>
      </c>
      <c r="BS8" s="353"/>
      <c r="BT8" s="282"/>
      <c r="BU8" s="35" t="s">
        <v>45</v>
      </c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385"/>
      <c r="CQ8" s="385"/>
      <c r="CR8" s="385"/>
      <c r="CS8" s="385"/>
      <c r="CT8" s="385"/>
      <c r="CU8" s="385"/>
      <c r="CV8" s="385"/>
      <c r="CW8" s="385"/>
      <c r="CX8" s="385"/>
      <c r="CY8" s="385"/>
      <c r="CZ8" s="28"/>
      <c r="DA8" s="30">
        <f>SUM(BV8:CY8)</f>
        <v>0</v>
      </c>
      <c r="DB8" s="354"/>
      <c r="DC8" s="354"/>
      <c r="DD8" s="354"/>
      <c r="DE8" s="354"/>
      <c r="DF8" s="354"/>
      <c r="DG8" s="354"/>
      <c r="DH8" s="354"/>
      <c r="DI8" s="354"/>
      <c r="DJ8" s="354"/>
      <c r="DK8" s="354"/>
      <c r="DL8" s="354"/>
      <c r="DM8" s="354"/>
      <c r="DN8" s="354"/>
      <c r="DO8" s="354"/>
      <c r="DP8" s="354"/>
      <c r="DQ8" s="354"/>
      <c r="DR8" s="354"/>
      <c r="DS8" s="354"/>
      <c r="DT8" s="354"/>
      <c r="DU8" s="354"/>
      <c r="DV8" s="354"/>
      <c r="DW8" s="354"/>
      <c r="DX8" s="354"/>
      <c r="DY8" s="354"/>
      <c r="DZ8" s="354"/>
      <c r="EA8" s="354"/>
      <c r="EB8" s="354"/>
      <c r="EC8" s="354"/>
      <c r="ED8" s="354"/>
      <c r="EE8" s="354"/>
      <c r="EF8" s="354"/>
    </row>
    <row r="9" spans="1:136" ht="15" customHeight="1" thickBot="1">
      <c r="A9" s="285"/>
      <c r="B9" s="282"/>
      <c r="C9" s="73" t="s">
        <v>389</v>
      </c>
      <c r="D9" s="342">
        <f>IF(D8&gt;D5,D5,D8)-D5</f>
        <v>0</v>
      </c>
      <c r="E9" s="342">
        <f>D9+(IF(E8&gt;E5,E5,E8)-E5)</f>
        <v>0</v>
      </c>
      <c r="F9" s="342">
        <f t="shared" ref="F9:O9" si="13">E9+(IF(F8&gt;F5,F5,F8)-F5)</f>
        <v>0</v>
      </c>
      <c r="G9" s="342">
        <f t="shared" si="13"/>
        <v>-25</v>
      </c>
      <c r="H9" s="342">
        <f t="shared" si="13"/>
        <v>-25</v>
      </c>
      <c r="I9" s="27"/>
      <c r="J9" s="342">
        <f>H9+(IF(J8&gt;J5,J5,J8)-J5)</f>
        <v>-68</v>
      </c>
      <c r="K9" s="342">
        <f t="shared" si="13"/>
        <v>-68</v>
      </c>
      <c r="L9" s="342">
        <f t="shared" si="13"/>
        <v>-81</v>
      </c>
      <c r="M9" s="342">
        <f t="shared" si="13"/>
        <v>-81</v>
      </c>
      <c r="N9" s="342">
        <f t="shared" si="13"/>
        <v>-99</v>
      </c>
      <c r="O9" s="342">
        <f t="shared" si="13"/>
        <v>-107</v>
      </c>
      <c r="P9" s="27"/>
      <c r="Q9" s="342">
        <f>O9+(IF(Q8&gt;Q5,Q5,Q8)-Q5)</f>
        <v>-125</v>
      </c>
      <c r="R9" s="342">
        <f t="shared" ref="R9:T9" si="14">Q9+(IF(R8&gt;R5,R5,R8)-R5)</f>
        <v>-143</v>
      </c>
      <c r="S9" s="342">
        <f t="shared" si="14"/>
        <v>-151</v>
      </c>
      <c r="T9" s="342">
        <f t="shared" si="14"/>
        <v>-184</v>
      </c>
      <c r="U9" s="386"/>
      <c r="V9" s="386"/>
      <c r="W9" s="27"/>
      <c r="X9" s="342">
        <f>T9+(IF(X8&gt;X5,X5,X8)-X5)</f>
        <v>-342</v>
      </c>
      <c r="Y9" s="342">
        <f t="shared" ref="Y9:AC9" si="15">X9+(IF(Y8&gt;Y5,Y5,Y8)-Y5)</f>
        <v>-500</v>
      </c>
      <c r="Z9" s="342">
        <f t="shared" si="15"/>
        <v>-658</v>
      </c>
      <c r="AA9" s="342">
        <f t="shared" si="15"/>
        <v>-816</v>
      </c>
      <c r="AB9" s="342">
        <f t="shared" si="15"/>
        <v>-974</v>
      </c>
      <c r="AC9" s="342">
        <f t="shared" si="15"/>
        <v>-1132</v>
      </c>
      <c r="AD9" s="27"/>
      <c r="AE9" s="342">
        <f>AC9+(IF(AE8&gt;AE5,AE5,AE8)-AE5)</f>
        <v>-1290</v>
      </c>
      <c r="AF9" s="342">
        <f t="shared" ref="AF9:AG9" si="16">AE9+(IF(AF8&gt;AF5,AF5,AF8)-AF5)</f>
        <v>-1448</v>
      </c>
      <c r="AG9" s="342">
        <f t="shared" si="16"/>
        <v>-1606</v>
      </c>
      <c r="AH9" s="29"/>
      <c r="AI9" s="31">
        <f>ROUNDUP(AG9,0)</f>
        <v>-1606</v>
      </c>
      <c r="AK9" s="282"/>
      <c r="AL9" s="73" t="s">
        <v>389</v>
      </c>
      <c r="AM9" s="386"/>
      <c r="AN9" s="342">
        <f t="shared" ref="AN9:AO9" si="17">AM9+(IF(AN8&gt;AN5,AN5,AN8)-AN5)</f>
        <v>-146</v>
      </c>
      <c r="AO9" s="342">
        <f t="shared" si="17"/>
        <v>-292</v>
      </c>
      <c r="AP9" s="27"/>
      <c r="AQ9" s="342">
        <f>AO9+(IF(AQ8&gt;AQ5,AQ5,AQ8)-AQ5)</f>
        <v>-438</v>
      </c>
      <c r="AR9" s="342">
        <f t="shared" ref="AR9:AV9" si="18">AQ9+(IF(AR8&gt;AR5,AR5,AR8)-AR5)</f>
        <v>-584</v>
      </c>
      <c r="AS9" s="342">
        <f t="shared" si="18"/>
        <v>-730</v>
      </c>
      <c r="AT9" s="342">
        <f t="shared" si="18"/>
        <v>-876</v>
      </c>
      <c r="AU9" s="342">
        <f t="shared" si="18"/>
        <v>-1022</v>
      </c>
      <c r="AV9" s="342">
        <f t="shared" si="18"/>
        <v>-1168</v>
      </c>
      <c r="AW9" s="27"/>
      <c r="AX9" s="342">
        <f>AV9+(IF(AX8&gt;AX5,AX5,AX8)-AX5)</f>
        <v>-1314</v>
      </c>
      <c r="AY9" s="342">
        <f t="shared" ref="AY9:BC9" si="19">AX9+(IF(AY8&gt;AY5,AY5,AY8)-AY5)</f>
        <v>-1460</v>
      </c>
      <c r="AZ9" s="342">
        <f t="shared" si="19"/>
        <v>-1606</v>
      </c>
      <c r="BA9" s="342">
        <f t="shared" si="19"/>
        <v>-1752</v>
      </c>
      <c r="BB9" s="342">
        <f t="shared" si="19"/>
        <v>-1898</v>
      </c>
      <c r="BC9" s="342">
        <f t="shared" si="19"/>
        <v>-2044</v>
      </c>
      <c r="BD9" s="27"/>
      <c r="BE9" s="342">
        <f>BC9+(IF(BE8&gt;BE5,BE5,BE8)-BE5)</f>
        <v>-2190</v>
      </c>
      <c r="BF9" s="342">
        <f t="shared" ref="BF9:BJ9" si="20">BE9+(IF(BF8&gt;BF5,BF5,BF8)-BF5)</f>
        <v>-2336</v>
      </c>
      <c r="BG9" s="342">
        <f t="shared" si="20"/>
        <v>-2482</v>
      </c>
      <c r="BH9" s="342">
        <f t="shared" si="20"/>
        <v>-2628</v>
      </c>
      <c r="BI9" s="342">
        <f t="shared" si="20"/>
        <v>-2774</v>
      </c>
      <c r="BJ9" s="342">
        <f t="shared" si="20"/>
        <v>-2920</v>
      </c>
      <c r="BK9" s="27"/>
      <c r="BL9" s="342">
        <f>BJ9+(IF(BL8&gt;BL5,BL5,BL8)-BL5)</f>
        <v>-3066</v>
      </c>
      <c r="BM9" s="342">
        <f t="shared" ref="BM9:BQ9" si="21">BL9+(IF(BM8&gt;BM5,BM5,BM8)-BM5)</f>
        <v>-3212</v>
      </c>
      <c r="BN9" s="342">
        <f t="shared" si="21"/>
        <v>-3358</v>
      </c>
      <c r="BO9" s="342">
        <f t="shared" si="21"/>
        <v>-3504</v>
      </c>
      <c r="BP9" s="342">
        <f t="shared" si="21"/>
        <v>-3650</v>
      </c>
      <c r="BQ9" s="342">
        <f t="shared" si="21"/>
        <v>-3796</v>
      </c>
      <c r="BR9" s="31">
        <f>ROUNDUP(BP9,0)</f>
        <v>-3650</v>
      </c>
      <c r="BS9" s="353"/>
      <c r="BT9" s="282"/>
      <c r="BU9" s="73" t="s">
        <v>389</v>
      </c>
      <c r="BV9" s="27"/>
      <c r="BW9" s="342">
        <f>BV9+(IF(BW8&gt;BW5,BW5,BW8)-BW5)</f>
        <v>-168</v>
      </c>
      <c r="BX9" s="342">
        <f t="shared" ref="BX9:CB9" si="22">BW9+(IF(BX8&gt;BX5,BX5,BX8)-BX5)</f>
        <v>-336</v>
      </c>
      <c r="BY9" s="342">
        <f t="shared" si="22"/>
        <v>-504</v>
      </c>
      <c r="BZ9" s="342">
        <f t="shared" si="22"/>
        <v>-672</v>
      </c>
      <c r="CA9" s="342">
        <f t="shared" si="22"/>
        <v>-840</v>
      </c>
      <c r="CB9" s="342">
        <f t="shared" si="22"/>
        <v>-1008</v>
      </c>
      <c r="CC9" s="27"/>
      <c r="CD9" s="342">
        <f>CB9+(IF(CD8&gt;CD5,CD5,CD8)-CD5)</f>
        <v>-1176</v>
      </c>
      <c r="CE9" s="342">
        <f t="shared" ref="CE9:CI9" si="23">CD9+(IF(CE8&gt;CE5,CE5,CE8)-CE5)</f>
        <v>-1344</v>
      </c>
      <c r="CF9" s="342">
        <f t="shared" si="23"/>
        <v>-1512</v>
      </c>
      <c r="CG9" s="342">
        <f t="shared" si="23"/>
        <v>-1680</v>
      </c>
      <c r="CH9" s="342">
        <f t="shared" si="23"/>
        <v>-1848</v>
      </c>
      <c r="CI9" s="342">
        <f t="shared" si="23"/>
        <v>-2016</v>
      </c>
      <c r="CJ9" s="27"/>
      <c r="CK9" s="342">
        <f>CI9+(IF(CK8&gt;CK5,CK5,CK8)-CK5)</f>
        <v>-2184</v>
      </c>
      <c r="CL9" s="342">
        <f t="shared" ref="CL9:CO9" si="24">CK9+(IF(CL8&gt;CL5,CL5,CL8)-CL5)</f>
        <v>-2352</v>
      </c>
      <c r="CM9" s="342">
        <f t="shared" si="24"/>
        <v>-2520</v>
      </c>
      <c r="CN9" s="342">
        <f t="shared" si="24"/>
        <v>-2688</v>
      </c>
      <c r="CO9" s="342">
        <f t="shared" si="24"/>
        <v>-2856</v>
      </c>
      <c r="CP9" s="386"/>
      <c r="CQ9" s="386"/>
      <c r="CR9" s="386"/>
      <c r="CS9" s="386"/>
      <c r="CT9" s="386"/>
      <c r="CU9" s="386"/>
      <c r="CV9" s="386"/>
      <c r="CW9" s="386"/>
      <c r="CX9" s="386"/>
      <c r="CY9" s="386"/>
      <c r="CZ9" s="29"/>
      <c r="DA9" s="390">
        <f>ROUNDUP(CO9,0)</f>
        <v>-2856</v>
      </c>
      <c r="DB9" s="354"/>
      <c r="DC9" s="354"/>
      <c r="DD9" s="354"/>
      <c r="DE9" s="354"/>
      <c r="DF9" s="354"/>
      <c r="DG9" s="354"/>
      <c r="DH9" s="354"/>
      <c r="DI9" s="354"/>
      <c r="DJ9" s="354"/>
      <c r="DK9" s="354"/>
      <c r="DL9" s="354"/>
      <c r="DM9" s="354"/>
      <c r="DN9" s="354"/>
      <c r="DO9" s="354"/>
      <c r="DP9" s="354"/>
      <c r="DQ9" s="354"/>
      <c r="DR9" s="354"/>
      <c r="DS9" s="354"/>
      <c r="DT9" s="354"/>
      <c r="DU9" s="354"/>
      <c r="DV9" s="354"/>
      <c r="DW9" s="354"/>
      <c r="DX9" s="354"/>
      <c r="DY9" s="354"/>
      <c r="DZ9" s="354"/>
      <c r="EA9" s="354"/>
      <c r="EB9" s="354"/>
      <c r="EC9" s="354"/>
      <c r="ED9" s="354"/>
      <c r="EE9" s="354"/>
      <c r="EF9" s="354"/>
    </row>
    <row r="10" spans="1:136" ht="15" customHeight="1" thickBot="1">
      <c r="A10" s="285"/>
      <c r="B10" s="283"/>
      <c r="C10" s="142" t="s">
        <v>94</v>
      </c>
      <c r="D10" s="341">
        <f>IF(D8&gt;D5,D8-D5,0)-D6</f>
        <v>-1</v>
      </c>
      <c r="E10" s="341">
        <f>D10 + (IF(E8&gt;E5,E8-E5,0)-E6)</f>
        <v>4</v>
      </c>
      <c r="F10" s="341">
        <f t="shared" ref="F10:H10" si="25">E10 + (IF(F8&gt;F5,F8-F5,0)-F6)</f>
        <v>65</v>
      </c>
      <c r="G10" s="341">
        <f t="shared" si="25"/>
        <v>56</v>
      </c>
      <c r="H10" s="341">
        <f t="shared" si="25"/>
        <v>69</v>
      </c>
      <c r="I10" s="140"/>
      <c r="J10" s="341">
        <f>H10 + (IF(J8&gt;J5,J8-J5,0)-J6)</f>
        <v>60</v>
      </c>
      <c r="K10" s="341">
        <f t="shared" ref="K10:O10" si="26">J10 + (IF(K8&gt;K5,K8-K5,0)-K6)</f>
        <v>165</v>
      </c>
      <c r="L10" s="341">
        <f t="shared" si="26"/>
        <v>156</v>
      </c>
      <c r="M10" s="341">
        <f t="shared" si="26"/>
        <v>206</v>
      </c>
      <c r="N10" s="341">
        <f t="shared" si="26"/>
        <v>197</v>
      </c>
      <c r="O10" s="341">
        <f t="shared" si="26"/>
        <v>188</v>
      </c>
      <c r="P10" s="140"/>
      <c r="Q10" s="341">
        <f>O10 + (IF(Q8&gt;Q5,Q8-Q5,0)-Q6)</f>
        <v>179</v>
      </c>
      <c r="R10" s="341">
        <f t="shared" ref="R10:T10" si="27">Q10 + (IF(R8&gt;R5,R8-R5,0)-R6)</f>
        <v>170</v>
      </c>
      <c r="S10" s="341">
        <f t="shared" si="27"/>
        <v>161</v>
      </c>
      <c r="T10" s="341">
        <f t="shared" si="27"/>
        <v>152</v>
      </c>
      <c r="U10" s="387"/>
      <c r="V10" s="387"/>
      <c r="W10" s="140"/>
      <c r="X10" s="341">
        <f>T10 + (IF(X8&gt;X5,X8-X5,0)-X6)</f>
        <v>143</v>
      </c>
      <c r="Y10" s="341">
        <f t="shared" ref="Y10:AG10" si="28">X10 + (IF(Y8&gt;Y5,Y8-Y5,0)-Y6)</f>
        <v>134</v>
      </c>
      <c r="Z10" s="341">
        <f t="shared" si="28"/>
        <v>125</v>
      </c>
      <c r="AA10" s="341">
        <f t="shared" si="28"/>
        <v>116</v>
      </c>
      <c r="AB10" s="341">
        <f t="shared" si="28"/>
        <v>107</v>
      </c>
      <c r="AC10" s="341">
        <f t="shared" si="28"/>
        <v>98</v>
      </c>
      <c r="AD10" s="140"/>
      <c r="AE10" s="341">
        <f t="shared" si="28"/>
        <v>-9</v>
      </c>
      <c r="AF10" s="341">
        <f t="shared" si="28"/>
        <v>-18</v>
      </c>
      <c r="AG10" s="341">
        <f t="shared" si="28"/>
        <v>-27</v>
      </c>
      <c r="AH10" s="141"/>
      <c r="AI10" s="343">
        <f>AG10</f>
        <v>-27</v>
      </c>
      <c r="AK10" s="283"/>
      <c r="AL10" s="142" t="s">
        <v>94</v>
      </c>
      <c r="AM10" s="387"/>
      <c r="AN10" s="394">
        <f>AM10 + (IF(AN8&gt;172,AN8-172,0)-AN6)</f>
        <v>0</v>
      </c>
      <c r="AO10" s="395">
        <f t="shared" ref="AO10" si="29">AN10 + (IF(AO8&gt;172,AO8-172,0)-AO6)</f>
        <v>0</v>
      </c>
      <c r="AP10" s="396"/>
      <c r="AQ10" s="395">
        <f>AO10+(IF(AQ8&gt;172,AQ8-172,0)-AQ6)</f>
        <v>0</v>
      </c>
      <c r="AR10" s="395">
        <f>AQ10 + (IF(AR8&gt;172,AR8-172,0)-AR6)</f>
        <v>0</v>
      </c>
      <c r="AS10" s="395">
        <f t="shared" ref="AS10:AV10" si="30">AR10 + (IF(AS8&gt;172,AS8-172,0)-AS6)</f>
        <v>0</v>
      </c>
      <c r="AT10" s="395">
        <f t="shared" si="30"/>
        <v>0</v>
      </c>
      <c r="AU10" s="395">
        <f t="shared" si="30"/>
        <v>0</v>
      </c>
      <c r="AV10" s="395">
        <f t="shared" si="30"/>
        <v>0</v>
      </c>
      <c r="AW10" s="396"/>
      <c r="AX10" s="395">
        <f>AV10+(IF(AX8&gt;172,AX8-172,0)-AX6)</f>
        <v>0</v>
      </c>
      <c r="AY10" s="395">
        <f>AX10 + (IF(AY8&gt;172,AY8-172,0)-AY6)</f>
        <v>0</v>
      </c>
      <c r="AZ10" s="395">
        <f t="shared" ref="AZ10:BC10" si="31">AY10 + (IF(AZ8&gt;172,AZ8-172,0)-AZ6)</f>
        <v>0</v>
      </c>
      <c r="BA10" s="395">
        <f t="shared" si="31"/>
        <v>0</v>
      </c>
      <c r="BB10" s="395">
        <f t="shared" si="31"/>
        <v>0</v>
      </c>
      <c r="BC10" s="395">
        <f t="shared" si="31"/>
        <v>0</v>
      </c>
      <c r="BD10" s="396"/>
      <c r="BE10" s="395">
        <f>BC10+(IF(BE8&gt;172,BE8-172,0)-BE6)</f>
        <v>0</v>
      </c>
      <c r="BF10" s="395">
        <f>BE10 + (IF(BF8&gt;172,BF8-172,0)-BF6)</f>
        <v>0</v>
      </c>
      <c r="BG10" s="395">
        <f t="shared" ref="BG10:BJ10" si="32">BF10 + (IF(BG8&gt;172,BG8-172,0)-BG6)</f>
        <v>0</v>
      </c>
      <c r="BH10" s="395">
        <f t="shared" si="32"/>
        <v>0</v>
      </c>
      <c r="BI10" s="395">
        <f t="shared" si="32"/>
        <v>0</v>
      </c>
      <c r="BJ10" s="395">
        <f t="shared" si="32"/>
        <v>0</v>
      </c>
      <c r="BK10" s="396"/>
      <c r="BL10" s="395">
        <f>BJ10+(IF(BL8&gt;172,BL8-172,0)-BL6)</f>
        <v>0</v>
      </c>
      <c r="BM10" s="395">
        <f>BL10 + (IF(BM8&gt;172,BM8-172,0)-BM6)</f>
        <v>0</v>
      </c>
      <c r="BN10" s="395">
        <f t="shared" ref="BN10:BQ10" si="33">BM10 + (IF(BN8&gt;172,BN8-172,0)-BN6)</f>
        <v>0</v>
      </c>
      <c r="BO10" s="395">
        <f t="shared" si="33"/>
        <v>0</v>
      </c>
      <c r="BP10" s="395">
        <f t="shared" si="33"/>
        <v>0</v>
      </c>
      <c r="BQ10" s="397">
        <f t="shared" si="33"/>
        <v>0</v>
      </c>
      <c r="BR10" s="343">
        <f>BP10</f>
        <v>0</v>
      </c>
      <c r="BS10" s="353"/>
      <c r="BT10" s="283"/>
      <c r="BU10" s="142" t="s">
        <v>94</v>
      </c>
      <c r="BV10" s="140"/>
      <c r="BW10" s="394">
        <f>BV10 + (IF(BW8&gt;172,BW8-172,0)-BW6)</f>
        <v>0</v>
      </c>
      <c r="BX10" s="395">
        <f t="shared" ref="BX10:BZ10" si="34">BW10 + (IF(BX8&gt;172,BX8-172,0)-BX6)</f>
        <v>0</v>
      </c>
      <c r="BY10" s="395">
        <f t="shared" si="34"/>
        <v>0</v>
      </c>
      <c r="BZ10" s="395">
        <f t="shared" si="34"/>
        <v>0</v>
      </c>
      <c r="CA10" s="395">
        <f>BY10+(IF(CA8&gt;172,CA8-172,0)-CA6)</f>
        <v>0</v>
      </c>
      <c r="CB10" s="395">
        <f>BZ10+(IF(CB8&gt;172,CB8-172,0)-CB6)</f>
        <v>0</v>
      </c>
      <c r="CC10" s="140"/>
      <c r="CD10" s="341">
        <f t="shared" ref="CD10:CH10" si="35">CC10 + (IF(CD8&gt;172,CD8-172,0)-CD6)</f>
        <v>0</v>
      </c>
      <c r="CE10" s="341">
        <f t="shared" si="35"/>
        <v>0</v>
      </c>
      <c r="CF10" s="341">
        <f t="shared" si="35"/>
        <v>0</v>
      </c>
      <c r="CG10" s="341">
        <f t="shared" si="35"/>
        <v>0</v>
      </c>
      <c r="CH10" s="341">
        <f t="shared" si="35"/>
        <v>0</v>
      </c>
      <c r="CI10" s="341">
        <f>CG10+(IF(CI8&gt;172,CI8-172,0)-CI6)</f>
        <v>0</v>
      </c>
      <c r="CJ10" s="140"/>
      <c r="CK10" s="341">
        <f t="shared" ref="CK10:CO10" si="36">CJ10 + (IF(CK8&gt;172,CK8-172,0)-CK6)</f>
        <v>0</v>
      </c>
      <c r="CL10" s="341">
        <f t="shared" si="36"/>
        <v>0</v>
      </c>
      <c r="CM10" s="341">
        <f t="shared" si="36"/>
        <v>0</v>
      </c>
      <c r="CN10" s="341">
        <f t="shared" si="36"/>
        <v>0</v>
      </c>
      <c r="CO10" s="341">
        <f t="shared" si="36"/>
        <v>0</v>
      </c>
      <c r="CP10" s="387"/>
      <c r="CQ10" s="387"/>
      <c r="CR10" s="387"/>
      <c r="CS10" s="387"/>
      <c r="CT10" s="387"/>
      <c r="CU10" s="387"/>
      <c r="CV10" s="387"/>
      <c r="CW10" s="387"/>
      <c r="CX10" s="387"/>
      <c r="CY10" s="387"/>
      <c r="CZ10" s="141"/>
      <c r="DA10" s="343">
        <f>CO10</f>
        <v>0</v>
      </c>
      <c r="DB10" s="354"/>
      <c r="DC10" s="354"/>
      <c r="DD10" s="354"/>
      <c r="DE10" s="354"/>
      <c r="DF10" s="354"/>
      <c r="DG10" s="354"/>
      <c r="DH10" s="354"/>
      <c r="DI10" s="354"/>
      <c r="DJ10" s="354"/>
      <c r="DK10" s="354"/>
      <c r="DL10" s="354"/>
      <c r="DM10" s="354"/>
      <c r="DN10" s="354"/>
      <c r="DO10" s="354"/>
      <c r="DP10" s="354"/>
      <c r="DQ10" s="354"/>
      <c r="DR10" s="354"/>
      <c r="DS10" s="354"/>
      <c r="DT10" s="354"/>
      <c r="DU10" s="354"/>
      <c r="DV10" s="354"/>
      <c r="DW10" s="354"/>
      <c r="DX10" s="354"/>
      <c r="DY10" s="354"/>
      <c r="DZ10" s="354"/>
      <c r="EA10" s="354"/>
      <c r="EB10" s="354"/>
      <c r="EC10" s="354"/>
      <c r="ED10" s="354"/>
      <c r="EE10" s="354"/>
      <c r="EF10" s="354"/>
    </row>
    <row r="11" spans="1:136" ht="15" customHeight="1">
      <c r="A11" s="285"/>
      <c r="B11" s="281" t="s">
        <v>51</v>
      </c>
      <c r="C11" s="34" t="s">
        <v>88</v>
      </c>
      <c r="D11" s="50">
        <f>ROUNDUP((PLANEJAMENTO!$AY$3/PLANEJAMENTO!$BG$3)*PLANEJAMENTO!$BJ$4,0)</f>
        <v>117</v>
      </c>
      <c r="E11" s="50">
        <f>ROUNDUP((PLANEJAMENTO!$AY$3/PLANEJAMENTO!$BG$3)*PLANEJAMENTO!$BJ$4,0)</f>
        <v>117</v>
      </c>
      <c r="F11" s="50">
        <f>ROUNDUP((PLANEJAMENTO!$AY$3/PLANEJAMENTO!$BG$3)*PLANEJAMENTO!$BJ$4,0)</f>
        <v>117</v>
      </c>
      <c r="G11" s="50">
        <f>ROUNDUP((PLANEJAMENTO!$AY$3/PLANEJAMENTO!$BG$3)*PLANEJAMENTO!$BJ$4,0)</f>
        <v>117</v>
      </c>
      <c r="H11" s="50">
        <f>ROUNDUP((PLANEJAMENTO!$AY$3/PLANEJAMENTO!$BG$3)*PLANEJAMENTO!$BJ$4,0)</f>
        <v>117</v>
      </c>
      <c r="I11" s="38"/>
      <c r="J11" s="50">
        <f>ROUNDUP((PLANEJAMENTO!$AY$3/PLANEJAMENTO!$BG$3)*PLANEJAMENTO!$BJ$4,0)</f>
        <v>117</v>
      </c>
      <c r="K11" s="50">
        <f>ROUNDUP((PLANEJAMENTO!$AY$3/PLANEJAMENTO!$BG$3)*PLANEJAMENTO!$BJ$4,0)</f>
        <v>117</v>
      </c>
      <c r="L11" s="50">
        <f>ROUNDUP((PLANEJAMENTO!$AY$3/PLANEJAMENTO!$BG$3)*PLANEJAMENTO!$BJ$4,0)</f>
        <v>117</v>
      </c>
      <c r="M11" s="50">
        <f>ROUNDUP((PLANEJAMENTO!$AY$3/PLANEJAMENTO!$BG$3)*PLANEJAMENTO!$BJ$4,0)</f>
        <v>117</v>
      </c>
      <c r="N11" s="50">
        <f>ROUNDUP((PLANEJAMENTO!$AY$3/PLANEJAMENTO!$BG$3)*PLANEJAMENTO!$BJ$4,0)</f>
        <v>117</v>
      </c>
      <c r="O11" s="50">
        <f>ROUNDUP((PLANEJAMENTO!$AY$3/PLANEJAMENTO!$BG$3)*PLANEJAMENTO!$BJ$4,0)</f>
        <v>117</v>
      </c>
      <c r="P11" s="38"/>
      <c r="Q11" s="50">
        <f>ROUNDUP((PLANEJAMENTO!$AY$3/PLANEJAMENTO!$BG$3)*PLANEJAMENTO!$BJ$4,0)</f>
        <v>117</v>
      </c>
      <c r="R11" s="50">
        <f>ROUNDUP((PLANEJAMENTO!$AY$3/PLANEJAMENTO!$BG$3)*PLANEJAMENTO!$BJ$4,0)</f>
        <v>117</v>
      </c>
      <c r="S11" s="50">
        <f>ROUNDUP((PLANEJAMENTO!$AY$3/PLANEJAMENTO!$BG$3)*PLANEJAMENTO!$BJ$4,0)</f>
        <v>117</v>
      </c>
      <c r="T11" s="50">
        <f>ROUNDUP((PLANEJAMENTO!$AY$3/PLANEJAMENTO!$BG$3)*PLANEJAMENTO!$BJ$4,0)</f>
        <v>117</v>
      </c>
      <c r="U11" s="372"/>
      <c r="V11" s="372"/>
      <c r="W11" s="38"/>
      <c r="X11" s="50">
        <f>ROUNDUP((PLANEJAMENTO!$AY$3/PLANEJAMENTO!$BG$3)*PLANEJAMENTO!$BJ$4,0)</f>
        <v>117</v>
      </c>
      <c r="Y11" s="50">
        <f>ROUNDUP((PLANEJAMENTO!$AY$3/PLANEJAMENTO!$BG$3)*PLANEJAMENTO!$BJ$4,0)</f>
        <v>117</v>
      </c>
      <c r="Z11" s="50">
        <f>ROUNDUP((PLANEJAMENTO!$AY$3/PLANEJAMENTO!$BG$3)*PLANEJAMENTO!$BJ$4,0)</f>
        <v>117</v>
      </c>
      <c r="AA11" s="50">
        <f>ROUNDUP((PLANEJAMENTO!$AY$3/PLANEJAMENTO!$BG$3)*PLANEJAMENTO!$BJ$4,0)</f>
        <v>117</v>
      </c>
      <c r="AB11" s="50">
        <f>ROUNDUP((PLANEJAMENTO!$AY$3/PLANEJAMENTO!$BG$3)*PLANEJAMENTO!$BJ$4,0)</f>
        <v>117</v>
      </c>
      <c r="AC11" s="50">
        <f>ROUNDUP((PLANEJAMENTO!$AY$3/PLANEJAMENTO!$BG$3)*PLANEJAMENTO!$BJ$4,0)</f>
        <v>117</v>
      </c>
      <c r="AD11" s="38"/>
      <c r="AE11" s="50">
        <f>ROUNDUP((PLANEJAMENTO!$AY$3/PLANEJAMENTO!$BG$3)*PLANEJAMENTO!$BJ$4,0)</f>
        <v>117</v>
      </c>
      <c r="AF11" s="50">
        <f>ROUNDUP((PLANEJAMENTO!$AY$3/PLANEJAMENTO!$BG$3)*PLANEJAMENTO!$BJ$4,0)</f>
        <v>117</v>
      </c>
      <c r="AG11" s="50">
        <f>ROUNDUP((PLANEJAMENTO!$AY$3/PLANEJAMENTO!$BG$3)*PLANEJAMENTO!$BJ$4,0)</f>
        <v>117</v>
      </c>
      <c r="AH11" s="39"/>
      <c r="AI11" s="340">
        <f>ROUNDUP(SUM(D11:AG11),0)</f>
        <v>2808</v>
      </c>
      <c r="AK11" s="281" t="s">
        <v>51</v>
      </c>
      <c r="AL11" s="34" t="s">
        <v>88</v>
      </c>
      <c r="AM11" s="372"/>
      <c r="AN11" s="88">
        <f>ROUNDUP((PLANEJAMENTO!$BA$3/PLANEJAMENTO!$BG$4)*PLANEJAMENTO!$BJ$4,0)</f>
        <v>108</v>
      </c>
      <c r="AO11" s="88">
        <f>ROUNDUP((PLANEJAMENTO!$BA$3/PLANEJAMENTO!$BG$4)*PLANEJAMENTO!$BJ$4,0)</f>
        <v>108</v>
      </c>
      <c r="AP11" s="43"/>
      <c r="AQ11" s="88">
        <f>ROUNDUP((PLANEJAMENTO!$BA$3/PLANEJAMENTO!$BG$4)*PLANEJAMENTO!$BJ$4,0)</f>
        <v>108</v>
      </c>
      <c r="AR11" s="88">
        <f>ROUNDUP((PLANEJAMENTO!$BA$3/PLANEJAMENTO!$BG$4)*PLANEJAMENTO!$BJ$4,0)</f>
        <v>108</v>
      </c>
      <c r="AS11" s="88">
        <f>ROUNDUP((PLANEJAMENTO!$BA$3/PLANEJAMENTO!$BG$4)*PLANEJAMENTO!$BJ$4,0)</f>
        <v>108</v>
      </c>
      <c r="AT11" s="88">
        <f>ROUNDUP((PLANEJAMENTO!$BA$3/PLANEJAMENTO!$BG$4)*PLANEJAMENTO!$BJ$4,0)</f>
        <v>108</v>
      </c>
      <c r="AU11" s="88">
        <f>ROUNDUP((PLANEJAMENTO!$BA$3/PLANEJAMENTO!$BG$4)*PLANEJAMENTO!$BJ$4,0)</f>
        <v>108</v>
      </c>
      <c r="AV11" s="88">
        <f>ROUNDUP((PLANEJAMENTO!$BA$3/PLANEJAMENTO!$BG$4)*PLANEJAMENTO!$BJ$4,0)</f>
        <v>108</v>
      </c>
      <c r="AW11" s="43"/>
      <c r="AX11" s="88">
        <f>ROUNDUP((PLANEJAMENTO!$BA$3/PLANEJAMENTO!$BG$4)*PLANEJAMENTO!$BJ$4,0)</f>
        <v>108</v>
      </c>
      <c r="AY11" s="88">
        <f>ROUNDUP((PLANEJAMENTO!$BA$3/PLANEJAMENTO!$BG$4)*PLANEJAMENTO!$BJ$4,0)</f>
        <v>108</v>
      </c>
      <c r="AZ11" s="88">
        <f>ROUNDUP((PLANEJAMENTO!$BA$3/PLANEJAMENTO!$BG$4)*PLANEJAMENTO!$BJ$4,0)</f>
        <v>108</v>
      </c>
      <c r="BA11" s="88">
        <f>ROUNDUP((PLANEJAMENTO!$BA$3/PLANEJAMENTO!$BG$4)*PLANEJAMENTO!$BJ$4,0)</f>
        <v>108</v>
      </c>
      <c r="BB11" s="88">
        <f>ROUNDUP((PLANEJAMENTO!$BA$3/PLANEJAMENTO!$BG$4)*PLANEJAMENTO!$BJ$4,0)</f>
        <v>108</v>
      </c>
      <c r="BC11" s="88">
        <f>ROUNDUP((PLANEJAMENTO!$BA$3/PLANEJAMENTO!$BG$4)*PLANEJAMENTO!$BJ$4,0)</f>
        <v>108</v>
      </c>
      <c r="BD11" s="43"/>
      <c r="BE11" s="88">
        <f>ROUNDUP((PLANEJAMENTO!$BA$3/PLANEJAMENTO!$BG$4)*PLANEJAMENTO!$BJ$4,0)</f>
        <v>108</v>
      </c>
      <c r="BF11" s="88">
        <f>ROUNDUP((PLANEJAMENTO!$BA$3/PLANEJAMENTO!$BG$4)*PLANEJAMENTO!$BJ$4,0)</f>
        <v>108</v>
      </c>
      <c r="BG11" s="88">
        <f>ROUNDUP((PLANEJAMENTO!$BA$3/PLANEJAMENTO!$BG$4)*PLANEJAMENTO!$BJ$4,0)</f>
        <v>108</v>
      </c>
      <c r="BH11" s="88">
        <f>ROUNDUP((PLANEJAMENTO!$BA$3/PLANEJAMENTO!$BG$4)*PLANEJAMENTO!$BJ$4,0)</f>
        <v>108</v>
      </c>
      <c r="BI11" s="88">
        <f>ROUNDUP((PLANEJAMENTO!$BA$3/PLANEJAMENTO!$BG$4)*PLANEJAMENTO!$BJ$4,0)</f>
        <v>108</v>
      </c>
      <c r="BJ11" s="88">
        <f>ROUNDUP((PLANEJAMENTO!$BA$3/PLANEJAMENTO!$BG$4)*PLANEJAMENTO!$BJ$4,0)</f>
        <v>108</v>
      </c>
      <c r="BK11" s="43"/>
      <c r="BL11" s="88">
        <f>ROUNDUP((PLANEJAMENTO!$BA$3/PLANEJAMENTO!$BG$4)*PLANEJAMENTO!$BJ$4,0)</f>
        <v>108</v>
      </c>
      <c r="BM11" s="88">
        <f>ROUNDUP((PLANEJAMENTO!$BA$3/PLANEJAMENTO!$BG$4)*PLANEJAMENTO!$BJ$4,0)</f>
        <v>108</v>
      </c>
      <c r="BN11" s="88">
        <f>ROUNDUP((PLANEJAMENTO!$BA$3/PLANEJAMENTO!$BG$4)*PLANEJAMENTO!$BJ$4,0)</f>
        <v>108</v>
      </c>
      <c r="BO11" s="88">
        <f>ROUNDUP((PLANEJAMENTO!$BA$3/PLANEJAMENTO!$BG$4)*PLANEJAMENTO!$BJ$4,0)</f>
        <v>108</v>
      </c>
      <c r="BP11" s="88">
        <f>ROUNDUP((PLANEJAMENTO!$BA$3/PLANEJAMENTO!$BG$4)*PLANEJAMENTO!$BJ$4,0)</f>
        <v>108</v>
      </c>
      <c r="BQ11" s="88">
        <f>ROUNDUP((PLANEJAMENTO!$BA$3/PLANEJAMENTO!$BG$4)*PLANEJAMENTO!$BJ$4,0)</f>
        <v>108</v>
      </c>
      <c r="BR11" s="340">
        <f>ROUNDUP(SUM(AM11:BP11),0)</f>
        <v>2700</v>
      </c>
      <c r="BS11" s="353"/>
      <c r="BT11" s="281" t="s">
        <v>51</v>
      </c>
      <c r="BU11" s="34" t="s">
        <v>88</v>
      </c>
      <c r="BV11" s="38"/>
      <c r="BW11" s="88">
        <f>ROUNDUP((PLANEJAMENTO!$BC$3/PLANEJAMENTO!$BG$5)*PLANEJAMENTO!$BJ$4,0)</f>
        <v>124</v>
      </c>
      <c r="BX11" s="88">
        <f>ROUNDUP((PLANEJAMENTO!$BC$3/PLANEJAMENTO!$BG$5)*PLANEJAMENTO!$BJ$4,0)</f>
        <v>124</v>
      </c>
      <c r="BY11" s="88">
        <f>ROUNDUP((PLANEJAMENTO!$BC$3/PLANEJAMENTO!$BG$5)*PLANEJAMENTO!$BJ$4,0)</f>
        <v>124</v>
      </c>
      <c r="BZ11" s="88">
        <f>ROUNDUP((PLANEJAMENTO!$BC$3/PLANEJAMENTO!$BG$5)*PLANEJAMENTO!$BJ$4,0)</f>
        <v>124</v>
      </c>
      <c r="CA11" s="88">
        <f>ROUNDUP((PLANEJAMENTO!$BC$3/PLANEJAMENTO!$BG$5)*PLANEJAMENTO!$BJ$4,0)</f>
        <v>124</v>
      </c>
      <c r="CB11" s="88">
        <f>ROUNDUP((PLANEJAMENTO!$BC$3/PLANEJAMENTO!$BG$5)*PLANEJAMENTO!$BJ$4,0)</f>
        <v>124</v>
      </c>
      <c r="CC11" s="38"/>
      <c r="CD11" s="88">
        <f>ROUNDUP((PLANEJAMENTO!$BC$3/PLANEJAMENTO!$BG$5)*PLANEJAMENTO!$BJ$4,0)</f>
        <v>124</v>
      </c>
      <c r="CE11" s="88">
        <f>ROUNDUP((PLANEJAMENTO!$BC$3/PLANEJAMENTO!$BG$5)*PLANEJAMENTO!$BJ$4,0)</f>
        <v>124</v>
      </c>
      <c r="CF11" s="88">
        <f>ROUNDUP((PLANEJAMENTO!$BC$3/PLANEJAMENTO!$BG$5)*PLANEJAMENTO!$BJ$4,0)</f>
        <v>124</v>
      </c>
      <c r="CG11" s="88">
        <f>ROUNDUP((PLANEJAMENTO!$BC$3/PLANEJAMENTO!$BG$5)*PLANEJAMENTO!$BJ$4,0)</f>
        <v>124</v>
      </c>
      <c r="CH11" s="88">
        <f>ROUNDUP((PLANEJAMENTO!$BC$3/PLANEJAMENTO!$BG$5)*PLANEJAMENTO!$BJ$4,0)</f>
        <v>124</v>
      </c>
      <c r="CI11" s="88">
        <f>ROUNDUP((PLANEJAMENTO!$BC$3/PLANEJAMENTO!$BG$5)*PLANEJAMENTO!$BJ$4,0)</f>
        <v>124</v>
      </c>
      <c r="CJ11" s="38"/>
      <c r="CK11" s="88">
        <f>ROUNDUP((PLANEJAMENTO!$BC$3/PLANEJAMENTO!$BG$5)*PLANEJAMENTO!$BJ$4,0)</f>
        <v>124</v>
      </c>
      <c r="CL11" s="88">
        <f>ROUNDUP((PLANEJAMENTO!$BC$3/PLANEJAMENTO!$BG$5)*PLANEJAMENTO!$BJ$4,0)</f>
        <v>124</v>
      </c>
      <c r="CM11" s="88">
        <f>ROUNDUP((PLANEJAMENTO!$BC$3/PLANEJAMENTO!$BG$5)*PLANEJAMENTO!$BJ$4,0)</f>
        <v>124</v>
      </c>
      <c r="CN11" s="88">
        <f>ROUNDUP((PLANEJAMENTO!$BC$3/PLANEJAMENTO!$BG$5)*PLANEJAMENTO!$BJ$4,0)</f>
        <v>124</v>
      </c>
      <c r="CO11" s="88">
        <f>ROUNDUP((PLANEJAMENTO!$BC$3/PLANEJAMENTO!$BG$5)*PLANEJAMENTO!$BJ$4,0)</f>
        <v>124</v>
      </c>
      <c r="CP11" s="372"/>
      <c r="CQ11" s="372"/>
      <c r="CR11" s="372"/>
      <c r="CS11" s="372"/>
      <c r="CT11" s="372"/>
      <c r="CU11" s="372"/>
      <c r="CV11" s="372"/>
      <c r="CW11" s="372"/>
      <c r="CX11" s="372"/>
      <c r="CY11" s="372"/>
      <c r="CZ11" s="39"/>
      <c r="DA11" s="340">
        <f>ROUNDUP(SUM(BV11:CY11),0)</f>
        <v>2108</v>
      </c>
      <c r="DB11" s="354"/>
      <c r="DC11" s="354"/>
      <c r="DD11" s="354"/>
      <c r="DE11" s="354"/>
      <c r="DF11" s="354"/>
      <c r="DG11" s="354"/>
      <c r="DH11" s="354"/>
      <c r="DI11" s="354"/>
      <c r="DJ11" s="354"/>
      <c r="DK11" s="354"/>
      <c r="DL11" s="354"/>
      <c r="DM11" s="354"/>
      <c r="DN11" s="354"/>
      <c r="DO11" s="354"/>
      <c r="DP11" s="354"/>
      <c r="DQ11" s="354"/>
      <c r="DR11" s="354"/>
      <c r="DS11" s="354"/>
      <c r="DT11" s="354"/>
      <c r="DU11" s="354"/>
      <c r="DV11" s="354"/>
      <c r="DW11" s="354"/>
      <c r="DX11" s="354"/>
      <c r="DY11" s="354"/>
      <c r="DZ11" s="354"/>
      <c r="EA11" s="354"/>
      <c r="EB11" s="354"/>
      <c r="EC11" s="354"/>
      <c r="ED11" s="354"/>
      <c r="EE11" s="354"/>
      <c r="EF11" s="354"/>
    </row>
    <row r="12" spans="1:136" ht="15" customHeight="1">
      <c r="A12" s="285"/>
      <c r="B12" s="282"/>
      <c r="C12" s="73" t="s">
        <v>89</v>
      </c>
      <c r="D12" s="88">
        <f>ROUNDUP((PLANEJAMENTO!$AZ$3/PLANEJAMENTO!$BG$3)*PLANEJAMENTO!$BJ$4,0)</f>
        <v>7</v>
      </c>
      <c r="E12" s="88">
        <f>ROUNDUP((PLANEJAMENTO!$AZ$3/PLANEJAMENTO!$BG$3)*PLANEJAMENTO!$BJ$4,0)</f>
        <v>7</v>
      </c>
      <c r="F12" s="88">
        <f>ROUNDUP((PLANEJAMENTO!$AZ$3/PLANEJAMENTO!$BG$3)*PLANEJAMENTO!$BJ$4,0)</f>
        <v>7</v>
      </c>
      <c r="G12" s="88">
        <f>ROUNDUP((PLANEJAMENTO!$AZ$3/PLANEJAMENTO!$BG$3)*PLANEJAMENTO!$BJ$4,0)</f>
        <v>7</v>
      </c>
      <c r="H12" s="88">
        <f>ROUNDUP((PLANEJAMENTO!$AZ$3/PLANEJAMENTO!$BG$3)*PLANEJAMENTO!$BJ$4,0)</f>
        <v>7</v>
      </c>
      <c r="I12" s="43"/>
      <c r="J12" s="88">
        <f>ROUNDUP((PLANEJAMENTO!$AZ$3/PLANEJAMENTO!$BG$3)*PLANEJAMENTO!$BJ$4,0)</f>
        <v>7</v>
      </c>
      <c r="K12" s="88">
        <f>ROUNDUP((PLANEJAMENTO!$AZ$3/PLANEJAMENTO!$BG$3)*PLANEJAMENTO!$BJ$4,0)</f>
        <v>7</v>
      </c>
      <c r="L12" s="88">
        <f>ROUNDUP((PLANEJAMENTO!$AZ$3/PLANEJAMENTO!$BG$3)*PLANEJAMENTO!$BJ$4,0)</f>
        <v>7</v>
      </c>
      <c r="M12" s="88">
        <f>ROUNDUP((PLANEJAMENTO!$AZ$3/PLANEJAMENTO!$BG$3)*PLANEJAMENTO!$BJ$4,0)</f>
        <v>7</v>
      </c>
      <c r="N12" s="88">
        <f>ROUNDUP((PLANEJAMENTO!$AZ$3/PLANEJAMENTO!$BG$3)*PLANEJAMENTO!$BJ$4,0)</f>
        <v>7</v>
      </c>
      <c r="O12" s="88">
        <f>ROUNDUP((PLANEJAMENTO!$AZ$3/PLANEJAMENTO!$BG$3)*PLANEJAMENTO!$BJ$4,0)</f>
        <v>7</v>
      </c>
      <c r="P12" s="43"/>
      <c r="Q12" s="88">
        <f>ROUNDUP((PLANEJAMENTO!$AZ$3/PLANEJAMENTO!$BG$3)*PLANEJAMENTO!$BJ$4,0)</f>
        <v>7</v>
      </c>
      <c r="R12" s="88">
        <f>ROUNDUP((PLANEJAMENTO!$AZ$3/PLANEJAMENTO!$BG$3)*PLANEJAMENTO!$BJ$4,0)</f>
        <v>7</v>
      </c>
      <c r="S12" s="88">
        <f>ROUNDUP((PLANEJAMENTO!$AZ$3/PLANEJAMENTO!$BG$3)*PLANEJAMENTO!$BJ$4,0)</f>
        <v>7</v>
      </c>
      <c r="T12" s="88">
        <f>ROUNDUP((PLANEJAMENTO!$AZ$3/PLANEJAMENTO!$BG$3)*PLANEJAMENTO!$BJ$4,0)</f>
        <v>7</v>
      </c>
      <c r="U12" s="45"/>
      <c r="V12" s="45"/>
      <c r="W12" s="43"/>
      <c r="X12" s="88">
        <f>ROUNDUP((PLANEJAMENTO!$AZ$3/PLANEJAMENTO!$BG$3)*PLANEJAMENTO!$BJ$4,0)</f>
        <v>7</v>
      </c>
      <c r="Y12" s="88">
        <f>ROUNDUP((PLANEJAMENTO!$AZ$3/PLANEJAMENTO!$BG$3)*PLANEJAMENTO!$BJ$4,0)</f>
        <v>7</v>
      </c>
      <c r="Z12" s="88">
        <f>ROUNDUP((PLANEJAMENTO!$AZ$3/PLANEJAMENTO!$BG$3)*PLANEJAMENTO!$BJ$4,0)</f>
        <v>7</v>
      </c>
      <c r="AA12" s="88">
        <f>ROUNDUP((PLANEJAMENTO!$AZ$3/PLANEJAMENTO!$BG$3)*PLANEJAMENTO!$BJ$4,0)</f>
        <v>7</v>
      </c>
      <c r="AB12" s="88">
        <f>ROUNDUP((PLANEJAMENTO!$AZ$3/PLANEJAMENTO!$BG$3)*PLANEJAMENTO!$BJ$4,0)</f>
        <v>7</v>
      </c>
      <c r="AC12" s="88">
        <f>ROUNDUP((PLANEJAMENTO!$AZ$3/PLANEJAMENTO!$BG$3)*PLANEJAMENTO!$BJ$4,0)</f>
        <v>7</v>
      </c>
      <c r="AD12" s="43"/>
      <c r="AE12" s="88">
        <f>ROUNDUP((PLANEJAMENTO!$AZ$3/PLANEJAMENTO!$BG$3)*PLANEJAMENTO!$BJ$4,0)</f>
        <v>7</v>
      </c>
      <c r="AF12" s="88">
        <f>ROUNDUP((PLANEJAMENTO!$AZ$3/PLANEJAMENTO!$BG$3)*PLANEJAMENTO!$BJ$4,0)</f>
        <v>7</v>
      </c>
      <c r="AG12" s="88">
        <f>ROUNDUP((PLANEJAMENTO!$AZ$3/PLANEJAMENTO!$BG$3)*PLANEJAMENTO!$BJ$4,0)</f>
        <v>7</v>
      </c>
      <c r="AH12" s="46"/>
      <c r="AI12" s="344">
        <f>SUM(D12:AG12)</f>
        <v>168</v>
      </c>
      <c r="AK12" s="282"/>
      <c r="AL12" s="73" t="s">
        <v>89</v>
      </c>
      <c r="AM12" s="45"/>
      <c r="AN12" s="88">
        <f>ROUNDUP((PLANEJAMENTO!$BB$3/PLANEJAMENTO!$BG$4)*PLANEJAMENTO!$BJ$4,0)</f>
        <v>0</v>
      </c>
      <c r="AO12" s="88">
        <f>ROUNDUP((PLANEJAMENTO!$BB$3/PLANEJAMENTO!$BG$4)*PLANEJAMENTO!$BJ$4,0)</f>
        <v>0</v>
      </c>
      <c r="AP12" s="43"/>
      <c r="AQ12" s="88">
        <f>ROUNDUP((PLANEJAMENTO!$BB$3/PLANEJAMENTO!$BG$4)*PLANEJAMENTO!$BJ$4,0)</f>
        <v>0</v>
      </c>
      <c r="AR12" s="88">
        <f>ROUNDUP((PLANEJAMENTO!$BB$3/PLANEJAMENTO!$BG$4)*PLANEJAMENTO!$BJ$4,0)</f>
        <v>0</v>
      </c>
      <c r="AS12" s="88">
        <f>ROUNDUP((PLANEJAMENTO!$BB$3/PLANEJAMENTO!$BG$4)*PLANEJAMENTO!$BJ$4,0)</f>
        <v>0</v>
      </c>
      <c r="AT12" s="88">
        <f>ROUNDUP((PLANEJAMENTO!$BB$3/PLANEJAMENTO!$BG$4)*PLANEJAMENTO!$BJ$4,0)</f>
        <v>0</v>
      </c>
      <c r="AU12" s="88">
        <f>ROUNDUP((PLANEJAMENTO!$BB$3/PLANEJAMENTO!$BG$4)*PLANEJAMENTO!$BJ$4,0)</f>
        <v>0</v>
      </c>
      <c r="AV12" s="88">
        <f>ROUNDUP((PLANEJAMENTO!$BB$3/PLANEJAMENTO!$BG$4)*PLANEJAMENTO!$BJ$4,0)</f>
        <v>0</v>
      </c>
      <c r="AW12" s="43"/>
      <c r="AX12" s="88">
        <f>ROUNDUP((PLANEJAMENTO!$BB$3/PLANEJAMENTO!$BG$4)*PLANEJAMENTO!$BJ$4,0)</f>
        <v>0</v>
      </c>
      <c r="AY12" s="88">
        <f>ROUNDUP((PLANEJAMENTO!$BB$3/PLANEJAMENTO!$BG$4)*PLANEJAMENTO!$BJ$4,0)</f>
        <v>0</v>
      </c>
      <c r="AZ12" s="88">
        <f>ROUNDUP((PLANEJAMENTO!$BB$3/PLANEJAMENTO!$BG$4)*PLANEJAMENTO!$BJ$4,0)</f>
        <v>0</v>
      </c>
      <c r="BA12" s="88">
        <f>ROUNDUP((PLANEJAMENTO!$BB$3/PLANEJAMENTO!$BG$4)*PLANEJAMENTO!$BJ$4,0)</f>
        <v>0</v>
      </c>
      <c r="BB12" s="88">
        <f>ROUNDUP((PLANEJAMENTO!$BB$3/PLANEJAMENTO!$BG$4)*PLANEJAMENTO!$BJ$4,0)</f>
        <v>0</v>
      </c>
      <c r="BC12" s="88">
        <f>ROUNDUP((PLANEJAMENTO!$BB$3/PLANEJAMENTO!$BG$4)*PLANEJAMENTO!$BJ$4,0)</f>
        <v>0</v>
      </c>
      <c r="BD12" s="43"/>
      <c r="BE12" s="88">
        <f>ROUNDUP((PLANEJAMENTO!$BB$3/PLANEJAMENTO!$BG$4)*PLANEJAMENTO!$BJ$4,0)</f>
        <v>0</v>
      </c>
      <c r="BF12" s="88">
        <f>ROUNDUP((PLANEJAMENTO!$BB$3/PLANEJAMENTO!$BG$4)*PLANEJAMENTO!$BJ$4,0)</f>
        <v>0</v>
      </c>
      <c r="BG12" s="88">
        <f>ROUNDUP((PLANEJAMENTO!$BB$3/PLANEJAMENTO!$BG$4)*PLANEJAMENTO!$BJ$4,0)</f>
        <v>0</v>
      </c>
      <c r="BH12" s="88">
        <f>ROUNDUP((PLANEJAMENTO!$BB$3/PLANEJAMENTO!$BG$4)*PLANEJAMENTO!$BJ$4,0)</f>
        <v>0</v>
      </c>
      <c r="BI12" s="88">
        <f>ROUNDUP((PLANEJAMENTO!$BB$3/PLANEJAMENTO!$BG$4)*PLANEJAMENTO!$BJ$4,0)</f>
        <v>0</v>
      </c>
      <c r="BJ12" s="88">
        <f>ROUNDUP((PLANEJAMENTO!$BB$3/PLANEJAMENTO!$BG$4)*PLANEJAMENTO!$BJ$4,0)</f>
        <v>0</v>
      </c>
      <c r="BK12" s="43"/>
      <c r="BL12" s="88">
        <f>ROUNDUP((PLANEJAMENTO!$BB$3/PLANEJAMENTO!$BG$4)*PLANEJAMENTO!$BJ$4,0)</f>
        <v>0</v>
      </c>
      <c r="BM12" s="88">
        <f>ROUNDUP((PLANEJAMENTO!$BB$3/PLANEJAMENTO!$BG$4)*PLANEJAMENTO!$BJ$4,0)</f>
        <v>0</v>
      </c>
      <c r="BN12" s="88">
        <f>ROUNDUP((PLANEJAMENTO!$BB$3/PLANEJAMENTO!$BG$4)*PLANEJAMENTO!$BJ$4,0)</f>
        <v>0</v>
      </c>
      <c r="BO12" s="88">
        <f>ROUNDUP((PLANEJAMENTO!$BB$3/PLANEJAMENTO!$BG$4)*PLANEJAMENTO!$BJ$4,0)</f>
        <v>0</v>
      </c>
      <c r="BP12" s="88">
        <f>ROUNDUP((PLANEJAMENTO!$BB$3/PLANEJAMENTO!$BG$4)*PLANEJAMENTO!$BJ$4,0)</f>
        <v>0</v>
      </c>
      <c r="BQ12" s="88">
        <f>ROUNDUP((PLANEJAMENTO!$BB$3/PLANEJAMENTO!$BG$4)*PLANEJAMENTO!$BJ$4,0)</f>
        <v>0</v>
      </c>
      <c r="BR12" s="344">
        <f>SUM(AM12:BP12)</f>
        <v>0</v>
      </c>
      <c r="BS12" s="353"/>
      <c r="BT12" s="282"/>
      <c r="BU12" s="73" t="s">
        <v>89</v>
      </c>
      <c r="BV12" s="43"/>
      <c r="BW12" s="88">
        <f>ROUNDUP((PLANEJAMENTO!$BD$3/PLANEJAMENTO!$BG$3)*PLANEJAMENTO!$BJ$4,0)</f>
        <v>0</v>
      </c>
      <c r="BX12" s="88">
        <f>ROUNDUP((PLANEJAMENTO!$BD$3/PLANEJAMENTO!$BG$3)*PLANEJAMENTO!$BJ$4,0)</f>
        <v>0</v>
      </c>
      <c r="BY12" s="88">
        <f>ROUNDUP((PLANEJAMENTO!$BD$3/PLANEJAMENTO!$BG$3)*PLANEJAMENTO!$BJ$4,0)</f>
        <v>0</v>
      </c>
      <c r="BZ12" s="88">
        <f>ROUNDUP((PLANEJAMENTO!$BD$3/PLANEJAMENTO!$BG$3)*PLANEJAMENTO!$BJ$4,0)</f>
        <v>0</v>
      </c>
      <c r="CA12" s="88">
        <f>ROUNDUP((PLANEJAMENTO!$BD$3/PLANEJAMENTO!$BG$3)*PLANEJAMENTO!$BJ$4,0)</f>
        <v>0</v>
      </c>
      <c r="CB12" s="88">
        <f>ROUNDUP((PLANEJAMENTO!$BD$3/PLANEJAMENTO!$BG$3)*PLANEJAMENTO!$BJ$4,0)</f>
        <v>0</v>
      </c>
      <c r="CC12" s="43"/>
      <c r="CD12" s="88">
        <f>ROUNDUP((PLANEJAMENTO!$BD$3/PLANEJAMENTO!$BG$3)*PLANEJAMENTO!$BJ$4,0)</f>
        <v>0</v>
      </c>
      <c r="CE12" s="88">
        <f>ROUNDUP((PLANEJAMENTO!$BD$3/PLANEJAMENTO!$BG$3)*PLANEJAMENTO!$BJ$4,0)</f>
        <v>0</v>
      </c>
      <c r="CF12" s="88">
        <f>ROUNDUP((PLANEJAMENTO!$BD$3/PLANEJAMENTO!$BG$3)*PLANEJAMENTO!$BJ$4,0)</f>
        <v>0</v>
      </c>
      <c r="CG12" s="88">
        <f>ROUNDUP((PLANEJAMENTO!$BD$3/PLANEJAMENTO!$BG$3)*PLANEJAMENTO!$BJ$4,0)</f>
        <v>0</v>
      </c>
      <c r="CH12" s="88">
        <f>ROUNDUP((PLANEJAMENTO!$BD$3/PLANEJAMENTO!$BG$3)*PLANEJAMENTO!$BJ$4,0)</f>
        <v>0</v>
      </c>
      <c r="CI12" s="88">
        <f>ROUNDUP((PLANEJAMENTO!$BD$3/PLANEJAMENTO!$BG$3)*PLANEJAMENTO!$BJ$4,0)</f>
        <v>0</v>
      </c>
      <c r="CJ12" s="43"/>
      <c r="CK12" s="88">
        <f>ROUNDUP((PLANEJAMENTO!$BD$3/PLANEJAMENTO!$BG$3)*PLANEJAMENTO!$BJ$4,0)</f>
        <v>0</v>
      </c>
      <c r="CL12" s="88">
        <f>ROUNDUP((PLANEJAMENTO!$BD$3/PLANEJAMENTO!$BG$3)*PLANEJAMENTO!$BJ$4,0)</f>
        <v>0</v>
      </c>
      <c r="CM12" s="88">
        <f>ROUNDUP((PLANEJAMENTO!$BD$3/PLANEJAMENTO!$BG$3)*PLANEJAMENTO!$BJ$4,0)</f>
        <v>0</v>
      </c>
      <c r="CN12" s="88">
        <f>ROUNDUP((PLANEJAMENTO!$BD$3/PLANEJAMENTO!$BG$3)*PLANEJAMENTO!$BJ$4,0)</f>
        <v>0</v>
      </c>
      <c r="CO12" s="88">
        <f>ROUNDUP((PLANEJAMENTO!$BD$3/PLANEJAMENTO!$BG$3)*PLANEJAMENTO!$BJ$4,0)</f>
        <v>0</v>
      </c>
      <c r="CP12" s="45"/>
      <c r="CQ12" s="45"/>
      <c r="CR12" s="45"/>
      <c r="CS12" s="45"/>
      <c r="CT12" s="45"/>
      <c r="CU12" s="45"/>
      <c r="CV12" s="45"/>
      <c r="CW12" s="45"/>
      <c r="CX12" s="45"/>
      <c r="CY12" s="45"/>
      <c r="CZ12" s="46"/>
      <c r="DA12" s="344">
        <f>SUM(BV12:CY12)</f>
        <v>0</v>
      </c>
      <c r="DB12" s="354"/>
      <c r="DC12" s="354"/>
      <c r="DD12" s="354"/>
      <c r="DE12" s="354"/>
      <c r="DF12" s="354"/>
      <c r="DG12" s="354"/>
      <c r="DH12" s="354"/>
      <c r="DI12" s="354"/>
      <c r="DJ12" s="354"/>
      <c r="DK12" s="354"/>
      <c r="DL12" s="354"/>
      <c r="DM12" s="354"/>
      <c r="DN12" s="354"/>
      <c r="DO12" s="354"/>
      <c r="DP12" s="354"/>
      <c r="DQ12" s="354"/>
      <c r="DR12" s="354"/>
      <c r="DS12" s="354"/>
      <c r="DT12" s="354"/>
      <c r="DU12" s="354"/>
      <c r="DV12" s="354"/>
      <c r="DW12" s="354"/>
      <c r="DX12" s="354"/>
      <c r="DY12" s="354"/>
      <c r="DZ12" s="354"/>
      <c r="EA12" s="354"/>
      <c r="EB12" s="354"/>
      <c r="EC12" s="354"/>
      <c r="ED12" s="354"/>
      <c r="EE12" s="354"/>
      <c r="EF12" s="354"/>
    </row>
    <row r="13" spans="1:136" ht="15" customHeight="1">
      <c r="A13" s="285"/>
      <c r="B13" s="282"/>
      <c r="C13" s="73" t="s">
        <v>388</v>
      </c>
      <c r="D13" s="88">
        <f>SUM(D11:D12)</f>
        <v>124</v>
      </c>
      <c r="E13" s="88">
        <f t="shared" ref="E13:H13" si="37">SUM(E11:E12)</f>
        <v>124</v>
      </c>
      <c r="F13" s="88">
        <f t="shared" si="37"/>
        <v>124</v>
      </c>
      <c r="G13" s="88">
        <f t="shared" si="37"/>
        <v>124</v>
      </c>
      <c r="H13" s="88">
        <f t="shared" si="37"/>
        <v>124</v>
      </c>
      <c r="I13" s="43"/>
      <c r="J13" s="88">
        <f>SUM(J11:J12)</f>
        <v>124</v>
      </c>
      <c r="K13" s="88">
        <f t="shared" ref="K13:N13" si="38">SUM(K11:K12)</f>
        <v>124</v>
      </c>
      <c r="L13" s="88">
        <f t="shared" si="38"/>
        <v>124</v>
      </c>
      <c r="M13" s="88">
        <f t="shared" si="38"/>
        <v>124</v>
      </c>
      <c r="N13" s="88">
        <f t="shared" si="38"/>
        <v>124</v>
      </c>
      <c r="O13" s="88">
        <f>SUM(O11:O12)</f>
        <v>124</v>
      </c>
      <c r="P13" s="43"/>
      <c r="Q13" s="88">
        <f>SUM(Q11:Q12)</f>
        <v>124</v>
      </c>
      <c r="R13" s="88">
        <f t="shared" ref="R13:T13" si="39">SUM(R11:R12)</f>
        <v>124</v>
      </c>
      <c r="S13" s="88">
        <f t="shared" si="39"/>
        <v>124</v>
      </c>
      <c r="T13" s="88">
        <f t="shared" si="39"/>
        <v>124</v>
      </c>
      <c r="U13" s="45"/>
      <c r="V13" s="45"/>
      <c r="W13" s="43"/>
      <c r="X13" s="88">
        <f>SUM(X11:X12)</f>
        <v>124</v>
      </c>
      <c r="Y13" s="88">
        <f t="shared" ref="Y13:AB13" si="40">SUM(Y11:Y12)</f>
        <v>124</v>
      </c>
      <c r="Z13" s="88">
        <f t="shared" si="40"/>
        <v>124</v>
      </c>
      <c r="AA13" s="88">
        <f t="shared" si="40"/>
        <v>124</v>
      </c>
      <c r="AB13" s="88">
        <f t="shared" si="40"/>
        <v>124</v>
      </c>
      <c r="AC13" s="88">
        <f>SUM(AC11:AC12)</f>
        <v>124</v>
      </c>
      <c r="AD13" s="43"/>
      <c r="AE13" s="88">
        <f t="shared" ref="AE13:AF13" si="41">SUM(AE11:AE12)</f>
        <v>124</v>
      </c>
      <c r="AF13" s="88">
        <f t="shared" si="41"/>
        <v>124</v>
      </c>
      <c r="AG13" s="88">
        <f>SUM(AG11:AG12)</f>
        <v>124</v>
      </c>
      <c r="AH13" s="46"/>
      <c r="AI13" s="89"/>
      <c r="AK13" s="282"/>
      <c r="AL13" s="73" t="s">
        <v>388</v>
      </c>
      <c r="AM13" s="45"/>
      <c r="AN13" s="88">
        <f t="shared" ref="AN13:AO13" si="42">SUM(AN11:AN12)</f>
        <v>108</v>
      </c>
      <c r="AO13" s="88">
        <f t="shared" si="42"/>
        <v>108</v>
      </c>
      <c r="AP13" s="43"/>
      <c r="AQ13" s="88">
        <f>SUM(AQ11:AQ12)</f>
        <v>108</v>
      </c>
      <c r="AR13" s="88">
        <f t="shared" ref="AR13:AU13" si="43">SUM(AR11:AR12)</f>
        <v>108</v>
      </c>
      <c r="AS13" s="88">
        <f t="shared" si="43"/>
        <v>108</v>
      </c>
      <c r="AT13" s="88">
        <f t="shared" si="43"/>
        <v>108</v>
      </c>
      <c r="AU13" s="88">
        <f t="shared" si="43"/>
        <v>108</v>
      </c>
      <c r="AV13" s="88">
        <f>SUM(AV11:AV12)</f>
        <v>108</v>
      </c>
      <c r="AW13" s="43"/>
      <c r="AX13" s="88">
        <f>SUM(AX11:AX12)</f>
        <v>108</v>
      </c>
      <c r="AY13" s="88">
        <f t="shared" ref="AY13:BB13" si="44">SUM(AY11:AY12)</f>
        <v>108</v>
      </c>
      <c r="AZ13" s="88">
        <f t="shared" si="44"/>
        <v>108</v>
      </c>
      <c r="BA13" s="88">
        <f t="shared" si="44"/>
        <v>108</v>
      </c>
      <c r="BB13" s="88">
        <f t="shared" si="44"/>
        <v>108</v>
      </c>
      <c r="BC13" s="88">
        <f>SUM(BC11:BC12)</f>
        <v>108</v>
      </c>
      <c r="BD13" s="43"/>
      <c r="BE13" s="88">
        <f>SUM(BE11:BE12)</f>
        <v>108</v>
      </c>
      <c r="BF13" s="88">
        <f t="shared" ref="BF13:BI13" si="45">SUM(BF11:BF12)</f>
        <v>108</v>
      </c>
      <c r="BG13" s="88">
        <f t="shared" si="45"/>
        <v>108</v>
      </c>
      <c r="BH13" s="88">
        <f t="shared" si="45"/>
        <v>108</v>
      </c>
      <c r="BI13" s="88">
        <f t="shared" si="45"/>
        <v>108</v>
      </c>
      <c r="BJ13" s="88">
        <f>SUM(BJ11:BJ12)</f>
        <v>108</v>
      </c>
      <c r="BK13" s="43"/>
      <c r="BL13" s="88">
        <f>SUM(BL11:BL12)</f>
        <v>108</v>
      </c>
      <c r="BM13" s="88">
        <f t="shared" ref="BM13:BQ13" si="46">SUM(BM11:BM12)</f>
        <v>108</v>
      </c>
      <c r="BN13" s="88">
        <f t="shared" si="46"/>
        <v>108</v>
      </c>
      <c r="BO13" s="88">
        <f t="shared" si="46"/>
        <v>108</v>
      </c>
      <c r="BP13" s="88">
        <f t="shared" si="46"/>
        <v>108</v>
      </c>
      <c r="BQ13" s="88">
        <f t="shared" si="46"/>
        <v>108</v>
      </c>
      <c r="BR13" s="89"/>
      <c r="BS13" s="353"/>
      <c r="BT13" s="282"/>
      <c r="BU13" s="73" t="s">
        <v>388</v>
      </c>
      <c r="BV13" s="43"/>
      <c r="BW13" s="88">
        <f t="shared" ref="BW13:BZ13" si="47">SUM(BW11:BW12)</f>
        <v>124</v>
      </c>
      <c r="BX13" s="88">
        <f t="shared" si="47"/>
        <v>124</v>
      </c>
      <c r="BY13" s="88">
        <f t="shared" si="47"/>
        <v>124</v>
      </c>
      <c r="BZ13" s="88">
        <f t="shared" si="47"/>
        <v>124</v>
      </c>
      <c r="CA13" s="88">
        <f>SUM(CA11:CA12)</f>
        <v>124</v>
      </c>
      <c r="CB13" s="88">
        <f>SUM(CB11:CB12)</f>
        <v>124</v>
      </c>
      <c r="CC13" s="43"/>
      <c r="CD13" s="88">
        <f t="shared" ref="CD13:CF13" si="48">SUM(CD11:CD12)</f>
        <v>124</v>
      </c>
      <c r="CE13" s="88">
        <f t="shared" si="48"/>
        <v>124</v>
      </c>
      <c r="CF13" s="88">
        <f t="shared" si="48"/>
        <v>124</v>
      </c>
      <c r="CG13" s="88">
        <f>SUM(CG11:CG12)</f>
        <v>124</v>
      </c>
      <c r="CH13" s="88">
        <f>SUM(CH11:CH12)</f>
        <v>124</v>
      </c>
      <c r="CI13" s="88">
        <f>SUM(CI11:CI12)</f>
        <v>124</v>
      </c>
      <c r="CJ13" s="43"/>
      <c r="CK13" s="88">
        <f t="shared" ref="CK13:CM13" si="49">SUM(CK11:CK12)</f>
        <v>124</v>
      </c>
      <c r="CL13" s="88">
        <f t="shared" si="49"/>
        <v>124</v>
      </c>
      <c r="CM13" s="88">
        <f t="shared" si="49"/>
        <v>124</v>
      </c>
      <c r="CN13" s="88">
        <f>SUM(CN11:CN12)</f>
        <v>124</v>
      </c>
      <c r="CO13" s="88">
        <f>SUM(CO11:CO12)</f>
        <v>124</v>
      </c>
      <c r="CP13" s="45"/>
      <c r="CQ13" s="45"/>
      <c r="CR13" s="45"/>
      <c r="CS13" s="45"/>
      <c r="CT13" s="45"/>
      <c r="CU13" s="45"/>
      <c r="CV13" s="45"/>
      <c r="CW13" s="45"/>
      <c r="CX13" s="45"/>
      <c r="CY13" s="45"/>
      <c r="CZ13" s="46"/>
      <c r="DA13" s="89"/>
      <c r="DB13" s="354"/>
      <c r="DC13" s="354"/>
      <c r="DD13" s="354"/>
      <c r="DE13" s="354"/>
      <c r="DF13" s="354"/>
      <c r="DG13" s="354"/>
      <c r="DH13" s="354"/>
      <c r="DI13" s="354"/>
      <c r="DJ13" s="354"/>
      <c r="DK13" s="354"/>
      <c r="DL13" s="354"/>
      <c r="DM13" s="354"/>
      <c r="DN13" s="354"/>
      <c r="DO13" s="354"/>
      <c r="DP13" s="354"/>
      <c r="DQ13" s="354"/>
      <c r="DR13" s="354"/>
      <c r="DS13" s="354"/>
      <c r="DT13" s="354"/>
      <c r="DU13" s="354"/>
      <c r="DV13" s="354"/>
      <c r="DW13" s="354"/>
      <c r="DX13" s="354"/>
      <c r="DY13" s="354"/>
      <c r="DZ13" s="354"/>
      <c r="EA13" s="354"/>
      <c r="EB13" s="354"/>
      <c r="EC13" s="354"/>
      <c r="ED13" s="354"/>
      <c r="EE13" s="354"/>
      <c r="EF13" s="354"/>
    </row>
    <row r="14" spans="1:136" ht="15" customHeight="1">
      <c r="A14" s="285"/>
      <c r="B14" s="282"/>
      <c r="C14" s="35" t="s">
        <v>45</v>
      </c>
      <c r="D14" s="33">
        <v>164</v>
      </c>
      <c r="E14" s="10">
        <v>66</v>
      </c>
      <c r="F14" s="10">
        <v>144</v>
      </c>
      <c r="G14" s="10">
        <v>248</v>
      </c>
      <c r="H14" s="10">
        <v>203</v>
      </c>
      <c r="I14" s="10"/>
      <c r="J14" s="10">
        <v>265</v>
      </c>
      <c r="K14" s="10">
        <v>244</v>
      </c>
      <c r="L14" s="10">
        <v>254</v>
      </c>
      <c r="M14" s="10">
        <v>0</v>
      </c>
      <c r="N14" s="10">
        <v>163</v>
      </c>
      <c r="O14" s="10">
        <v>143</v>
      </c>
      <c r="P14" s="10"/>
      <c r="Q14" s="10">
        <v>130</v>
      </c>
      <c r="R14" s="10">
        <v>130</v>
      </c>
      <c r="S14" s="10">
        <v>127</v>
      </c>
      <c r="T14" s="10">
        <v>90</v>
      </c>
      <c r="U14" s="385">
        <v>150</v>
      </c>
      <c r="V14" s="385">
        <v>150</v>
      </c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28"/>
      <c r="AI14" s="30">
        <f>SUM(D14:AG14)</f>
        <v>2671</v>
      </c>
      <c r="AK14" s="282"/>
      <c r="AL14" s="35" t="s">
        <v>45</v>
      </c>
      <c r="AM14" s="385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30">
        <f>SUM(AM14:BP14)</f>
        <v>0</v>
      </c>
      <c r="BS14" s="353"/>
      <c r="BT14" s="282"/>
      <c r="BU14" s="35" t="s">
        <v>45</v>
      </c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385"/>
      <c r="CQ14" s="385"/>
      <c r="CR14" s="385"/>
      <c r="CS14" s="385"/>
      <c r="CT14" s="385"/>
      <c r="CU14" s="385"/>
      <c r="CV14" s="385"/>
      <c r="CW14" s="385"/>
      <c r="CX14" s="385"/>
      <c r="CY14" s="385"/>
      <c r="CZ14" s="28"/>
      <c r="DA14" s="30">
        <f>SUM(BV14:CY14)</f>
        <v>0</v>
      </c>
      <c r="DB14" s="354"/>
      <c r="DC14" s="354"/>
      <c r="DD14" s="354"/>
      <c r="DE14" s="354"/>
      <c r="DF14" s="354"/>
      <c r="DG14" s="354"/>
      <c r="DH14" s="354"/>
      <c r="DI14" s="354"/>
      <c r="DJ14" s="354"/>
      <c r="DK14" s="354"/>
      <c r="DL14" s="354"/>
      <c r="DM14" s="354"/>
      <c r="DN14" s="354"/>
      <c r="DO14" s="354"/>
      <c r="DP14" s="354"/>
      <c r="DQ14" s="354"/>
      <c r="DR14" s="354"/>
      <c r="DS14" s="354"/>
      <c r="DT14" s="354"/>
      <c r="DU14" s="354"/>
      <c r="DV14" s="354"/>
      <c r="DW14" s="354"/>
      <c r="DX14" s="354"/>
      <c r="DY14" s="354"/>
      <c r="DZ14" s="354"/>
      <c r="EA14" s="354"/>
      <c r="EB14" s="354"/>
      <c r="EC14" s="354"/>
      <c r="ED14" s="354"/>
      <c r="EE14" s="354"/>
      <c r="EF14" s="354"/>
    </row>
    <row r="15" spans="1:136" ht="15" customHeight="1" thickBot="1">
      <c r="A15" s="285"/>
      <c r="B15" s="282"/>
      <c r="C15" s="73" t="s">
        <v>389</v>
      </c>
      <c r="D15" s="342">
        <f>IF(D14&gt;D11,D11,D14)-D11</f>
        <v>0</v>
      </c>
      <c r="E15" s="342">
        <f>D15+(IF(E14&gt;E11,E11,E14)-E11)</f>
        <v>-51</v>
      </c>
      <c r="F15" s="342">
        <f t="shared" ref="F15:H15" si="50">E15+(IF(F14&gt;F11,F11,F14)-F11)</f>
        <v>-51</v>
      </c>
      <c r="G15" s="342">
        <f t="shared" si="50"/>
        <v>-51</v>
      </c>
      <c r="H15" s="342">
        <f t="shared" si="50"/>
        <v>-51</v>
      </c>
      <c r="I15" s="27"/>
      <c r="J15" s="342">
        <f>H15+(IF(J14&gt;J11,J11,J14)-J11)</f>
        <v>-51</v>
      </c>
      <c r="K15" s="342">
        <f t="shared" ref="K15:O15" si="51">J15+(IF(K14&gt;K11,K11,K14)-K11)</f>
        <v>-51</v>
      </c>
      <c r="L15" s="342">
        <f t="shared" si="51"/>
        <v>-51</v>
      </c>
      <c r="M15" s="342">
        <f t="shared" si="51"/>
        <v>-168</v>
      </c>
      <c r="N15" s="342">
        <f t="shared" si="51"/>
        <v>-168</v>
      </c>
      <c r="O15" s="342">
        <f t="shared" si="51"/>
        <v>-168</v>
      </c>
      <c r="P15" s="27"/>
      <c r="Q15" s="342">
        <f>O15+(IF(Q14&gt;Q11,Q11,Q14)-Q11)</f>
        <v>-168</v>
      </c>
      <c r="R15" s="342">
        <f t="shared" ref="R15:T15" si="52">Q15+(IF(R14&gt;R11,R11,R14)-R11)</f>
        <v>-168</v>
      </c>
      <c r="S15" s="342">
        <f t="shared" si="52"/>
        <v>-168</v>
      </c>
      <c r="T15" s="342">
        <f t="shared" si="52"/>
        <v>-195</v>
      </c>
      <c r="U15" s="386"/>
      <c r="V15" s="386"/>
      <c r="W15" s="27"/>
      <c r="X15" s="342">
        <f>T15+(IF(X14&gt;X11,X11,X14)-X11)</f>
        <v>-312</v>
      </c>
      <c r="Y15" s="342">
        <f t="shared" ref="Y15:AC15" si="53">X15+(IF(Y14&gt;Y11,Y11,Y14)-Y11)</f>
        <v>-429</v>
      </c>
      <c r="Z15" s="342">
        <f t="shared" si="53"/>
        <v>-546</v>
      </c>
      <c r="AA15" s="342">
        <f t="shared" si="53"/>
        <v>-663</v>
      </c>
      <c r="AB15" s="342">
        <f t="shared" si="53"/>
        <v>-780</v>
      </c>
      <c r="AC15" s="342">
        <f t="shared" si="53"/>
        <v>-897</v>
      </c>
      <c r="AD15" s="27"/>
      <c r="AE15" s="342">
        <f>AC15+(IF(AE14&gt;AE11,AE11,AE14)-AE11)</f>
        <v>-1014</v>
      </c>
      <c r="AF15" s="342">
        <f t="shared" ref="AF15:AG15" si="54">AE15+(IF(AF14&gt;AF11,AF11,AF14)-AF11)</f>
        <v>-1131</v>
      </c>
      <c r="AG15" s="342">
        <f t="shared" si="54"/>
        <v>-1248</v>
      </c>
      <c r="AH15" s="29"/>
      <c r="AI15" s="31">
        <f>ROUNDUP(AG15,0)</f>
        <v>-1248</v>
      </c>
      <c r="AK15" s="282"/>
      <c r="AL15" s="73" t="s">
        <v>389</v>
      </c>
      <c r="AM15" s="386"/>
      <c r="AN15" s="342">
        <f t="shared" ref="AN15:AO15" si="55">AM15+(IF(AN14&gt;AN11,AN11,AN14)-AN11)</f>
        <v>-108</v>
      </c>
      <c r="AO15" s="342">
        <f t="shared" si="55"/>
        <v>-216</v>
      </c>
      <c r="AP15" s="27"/>
      <c r="AQ15" s="342">
        <f>AO15+(IF(AQ14&gt;AQ11,AQ11,AQ14)-AQ11)</f>
        <v>-324</v>
      </c>
      <c r="AR15" s="342">
        <f t="shared" ref="AR15:AV15" si="56">AQ15+(IF(AR14&gt;AR11,AR11,AR14)-AR11)</f>
        <v>-432</v>
      </c>
      <c r="AS15" s="342">
        <f t="shared" si="56"/>
        <v>-540</v>
      </c>
      <c r="AT15" s="342">
        <f t="shared" si="56"/>
        <v>-648</v>
      </c>
      <c r="AU15" s="342">
        <f t="shared" si="56"/>
        <v>-756</v>
      </c>
      <c r="AV15" s="342">
        <f t="shared" si="56"/>
        <v>-864</v>
      </c>
      <c r="AW15" s="27"/>
      <c r="AX15" s="342">
        <f>AV15+(IF(AX14&gt;AX11,AX11,AX14)-AX11)</f>
        <v>-972</v>
      </c>
      <c r="AY15" s="342">
        <f t="shared" ref="AY15:BC15" si="57">AX15+(IF(AY14&gt;AY11,AY11,AY14)-AY11)</f>
        <v>-1080</v>
      </c>
      <c r="AZ15" s="342">
        <f t="shared" si="57"/>
        <v>-1188</v>
      </c>
      <c r="BA15" s="342">
        <f t="shared" si="57"/>
        <v>-1296</v>
      </c>
      <c r="BB15" s="342">
        <f t="shared" si="57"/>
        <v>-1404</v>
      </c>
      <c r="BC15" s="342">
        <f t="shared" si="57"/>
        <v>-1512</v>
      </c>
      <c r="BD15" s="27"/>
      <c r="BE15" s="342">
        <f>BC15+(IF(BE14&gt;BE11,BE11,BE14)-BE11)</f>
        <v>-1620</v>
      </c>
      <c r="BF15" s="342">
        <f t="shared" ref="BF15:BJ15" si="58">BE15+(IF(BF14&gt;BF11,BF11,BF14)-BF11)</f>
        <v>-1728</v>
      </c>
      <c r="BG15" s="342">
        <f t="shared" si="58"/>
        <v>-1836</v>
      </c>
      <c r="BH15" s="342">
        <f t="shared" si="58"/>
        <v>-1944</v>
      </c>
      <c r="BI15" s="342">
        <f t="shared" si="58"/>
        <v>-2052</v>
      </c>
      <c r="BJ15" s="342">
        <f t="shared" si="58"/>
        <v>-2160</v>
      </c>
      <c r="BK15" s="27"/>
      <c r="BL15" s="342">
        <f>BJ15+(IF(BL14&gt;BL11,BL11,BL14)-BL11)</f>
        <v>-2268</v>
      </c>
      <c r="BM15" s="342">
        <f t="shared" ref="BM15:BQ15" si="59">BL15+(IF(BM14&gt;BM11,BM11,BM14)-BM11)</f>
        <v>-2376</v>
      </c>
      <c r="BN15" s="342">
        <f t="shared" si="59"/>
        <v>-2484</v>
      </c>
      <c r="BO15" s="342">
        <f t="shared" si="59"/>
        <v>-2592</v>
      </c>
      <c r="BP15" s="342">
        <f t="shared" si="59"/>
        <v>-2700</v>
      </c>
      <c r="BQ15" s="342">
        <f t="shared" si="59"/>
        <v>-2808</v>
      </c>
      <c r="BR15" s="31">
        <f>ROUNDUP(BP15,0)</f>
        <v>-2700</v>
      </c>
      <c r="BS15" s="353"/>
      <c r="BT15" s="282"/>
      <c r="BU15" s="73" t="s">
        <v>389</v>
      </c>
      <c r="BV15" s="27"/>
      <c r="BW15" s="342">
        <f>BV15+(IF(BW14&gt;BW11,BW11,BW14)-BW11)</f>
        <v>-124</v>
      </c>
      <c r="BX15" s="342">
        <f t="shared" ref="BX15:CB15" si="60">BW15+(IF(BX14&gt;BX11,BX11,BX14)-BX11)</f>
        <v>-248</v>
      </c>
      <c r="BY15" s="342">
        <f t="shared" si="60"/>
        <v>-372</v>
      </c>
      <c r="BZ15" s="342">
        <f t="shared" si="60"/>
        <v>-496</v>
      </c>
      <c r="CA15" s="342">
        <f t="shared" si="60"/>
        <v>-620</v>
      </c>
      <c r="CB15" s="342">
        <f t="shared" si="60"/>
        <v>-744</v>
      </c>
      <c r="CC15" s="27"/>
      <c r="CD15" s="342">
        <f>CB15+(IF(CD14&gt;CD11,CD11,CD14)-CD11)</f>
        <v>-868</v>
      </c>
      <c r="CE15" s="342">
        <f t="shared" ref="CE15:CI15" si="61">CD15+(IF(CE14&gt;CE11,CE11,CE14)-CE11)</f>
        <v>-992</v>
      </c>
      <c r="CF15" s="342">
        <f t="shared" si="61"/>
        <v>-1116</v>
      </c>
      <c r="CG15" s="342">
        <f t="shared" si="61"/>
        <v>-1240</v>
      </c>
      <c r="CH15" s="342">
        <f t="shared" si="61"/>
        <v>-1364</v>
      </c>
      <c r="CI15" s="342">
        <f t="shared" si="61"/>
        <v>-1488</v>
      </c>
      <c r="CJ15" s="27"/>
      <c r="CK15" s="342">
        <f>CI15+(IF(CK14&gt;CK11,CK11,CK14)-CK11)</f>
        <v>-1612</v>
      </c>
      <c r="CL15" s="342">
        <f t="shared" ref="CL15:CO15" si="62">CK15+(IF(CL14&gt;CL11,CL11,CL14)-CL11)</f>
        <v>-1736</v>
      </c>
      <c r="CM15" s="342">
        <f t="shared" si="62"/>
        <v>-1860</v>
      </c>
      <c r="CN15" s="342">
        <f t="shared" si="62"/>
        <v>-1984</v>
      </c>
      <c r="CO15" s="342">
        <f t="shared" si="62"/>
        <v>-2108</v>
      </c>
      <c r="CP15" s="386"/>
      <c r="CQ15" s="386"/>
      <c r="CR15" s="386"/>
      <c r="CS15" s="386"/>
      <c r="CT15" s="386"/>
      <c r="CU15" s="386"/>
      <c r="CV15" s="386"/>
      <c r="CW15" s="386"/>
      <c r="CX15" s="386"/>
      <c r="CY15" s="386"/>
      <c r="CZ15" s="29"/>
      <c r="DA15" s="390">
        <f>ROUNDUP(CO15,0)</f>
        <v>-2108</v>
      </c>
      <c r="DB15" s="354"/>
      <c r="DC15" s="354"/>
      <c r="DD15" s="354"/>
      <c r="DE15" s="354"/>
      <c r="DF15" s="354"/>
      <c r="DG15" s="354"/>
      <c r="DH15" s="354"/>
      <c r="DI15" s="354"/>
      <c r="DJ15" s="354"/>
      <c r="DK15" s="354"/>
      <c r="DL15" s="354"/>
      <c r="DM15" s="354"/>
      <c r="DN15" s="354"/>
      <c r="DO15" s="354"/>
      <c r="DP15" s="354"/>
      <c r="DQ15" s="354"/>
      <c r="DR15" s="354"/>
      <c r="DS15" s="354"/>
      <c r="DT15" s="354"/>
      <c r="DU15" s="354"/>
      <c r="DV15" s="354"/>
      <c r="DW15" s="354"/>
      <c r="DX15" s="354"/>
      <c r="DY15" s="354"/>
      <c r="DZ15" s="354"/>
      <c r="EA15" s="354"/>
      <c r="EB15" s="354"/>
      <c r="EC15" s="354"/>
      <c r="ED15" s="354"/>
      <c r="EE15" s="354"/>
      <c r="EF15" s="354"/>
    </row>
    <row r="16" spans="1:136" ht="15.75" customHeight="1" thickBot="1">
      <c r="A16" s="285"/>
      <c r="B16" s="283"/>
      <c r="C16" s="142" t="s">
        <v>94</v>
      </c>
      <c r="D16" s="341">
        <f>IF(D14&gt;172,D14-172,0)-D12</f>
        <v>-7</v>
      </c>
      <c r="E16" s="341">
        <f>D16 + (IF(E14&gt;172,E14-172,0)-E12)</f>
        <v>-14</v>
      </c>
      <c r="F16" s="341">
        <f t="shared" ref="F16:H16" si="63">E16 + (IF(F14&gt;172,F14-172,0)-F12)</f>
        <v>-21</v>
      </c>
      <c r="G16" s="341">
        <f t="shared" si="63"/>
        <v>48</v>
      </c>
      <c r="H16" s="341">
        <f t="shared" si="63"/>
        <v>72</v>
      </c>
      <c r="I16" s="140"/>
      <c r="J16" s="341">
        <f>H16+(IF(J14&gt;172,J14-172,0)-J12)</f>
        <v>158</v>
      </c>
      <c r="K16" s="341">
        <f>J16 + (IF(K14&gt;172,K14-172,0)-K12)</f>
        <v>223</v>
      </c>
      <c r="L16" s="341">
        <f t="shared" ref="L16:O16" si="64">K16 + (IF(L14&gt;172,L14-172,0)-L12)</f>
        <v>298</v>
      </c>
      <c r="M16" s="341">
        <f t="shared" si="64"/>
        <v>291</v>
      </c>
      <c r="N16" s="341">
        <f t="shared" si="64"/>
        <v>284</v>
      </c>
      <c r="O16" s="341">
        <f t="shared" si="64"/>
        <v>277</v>
      </c>
      <c r="P16" s="140"/>
      <c r="Q16" s="341">
        <f>O16+(IF(Q14&gt;172,Q14-172,0)-Q12)</f>
        <v>270</v>
      </c>
      <c r="R16" s="341">
        <f>Q16 + (IF(R14&gt;172,R14-172,0)-R12)</f>
        <v>263</v>
      </c>
      <c r="S16" s="341">
        <f t="shared" ref="S16:V16" si="65">R16 + (IF(S14&gt;172,S14-172,0)-S12)</f>
        <v>256</v>
      </c>
      <c r="T16" s="341">
        <f t="shared" si="65"/>
        <v>249</v>
      </c>
      <c r="U16" s="387"/>
      <c r="V16" s="387"/>
      <c r="W16" s="140"/>
      <c r="X16" s="341">
        <f>T16+(IF(X14&gt;172,X14-172,0)-X12)</f>
        <v>242</v>
      </c>
      <c r="Y16" s="341">
        <f>X16 + (IF(Y14&gt;172,Y14-172,0)-Y12)</f>
        <v>235</v>
      </c>
      <c r="Z16" s="341">
        <f t="shared" ref="Z16:AC16" si="66">Y16 + (IF(Z14&gt;172,Z14-172,0)-Z12)</f>
        <v>228</v>
      </c>
      <c r="AA16" s="341">
        <f t="shared" si="66"/>
        <v>221</v>
      </c>
      <c r="AB16" s="341">
        <f t="shared" si="66"/>
        <v>214</v>
      </c>
      <c r="AC16" s="341">
        <f t="shared" si="66"/>
        <v>207</v>
      </c>
      <c r="AD16" s="140"/>
      <c r="AE16" s="341">
        <f>AC16+(IF(AE14&gt;172,AE14-172,0)-AE12)</f>
        <v>200</v>
      </c>
      <c r="AF16" s="341">
        <f>AE16 + (IF(AF14&gt;172,AF14-172,0)-AF12)</f>
        <v>193</v>
      </c>
      <c r="AG16" s="341">
        <f t="shared" ref="AG16" si="67">AF16 + (IF(AG14&gt;172,AG14-172,0)-AG12)</f>
        <v>186</v>
      </c>
      <c r="AH16" s="141"/>
      <c r="AI16" s="343">
        <f>AG16</f>
        <v>186</v>
      </c>
      <c r="AK16" s="283"/>
      <c r="AL16" s="142" t="s">
        <v>94</v>
      </c>
      <c r="AM16" s="387"/>
      <c r="AN16" s="394">
        <f>AM16 + (IF(AN14&gt;172,AN14-172,0)-AN12)</f>
        <v>0</v>
      </c>
      <c r="AO16" s="395">
        <f t="shared" ref="AO16" si="68">AN16 + (IF(AO14&gt;172,AO14-172,0)-AO12)</f>
        <v>0</v>
      </c>
      <c r="AP16" s="140"/>
      <c r="AQ16" s="394">
        <f>AO16+(IF(AQ14&gt;172,AQ14-172,0)-AQ12)</f>
        <v>0</v>
      </c>
      <c r="AR16" s="395">
        <f>AQ16 + (IF(AR14&gt;172,AR14-172,0)-AR12)</f>
        <v>0</v>
      </c>
      <c r="AS16" s="395">
        <f t="shared" ref="AS16:AV16" si="69">AR16 + (IF(AS14&gt;172,AS14-172,0)-AS12)</f>
        <v>0</v>
      </c>
      <c r="AT16" s="395">
        <f t="shared" si="69"/>
        <v>0</v>
      </c>
      <c r="AU16" s="395">
        <f t="shared" si="69"/>
        <v>0</v>
      </c>
      <c r="AV16" s="395">
        <f t="shared" si="69"/>
        <v>0</v>
      </c>
      <c r="AW16" s="396"/>
      <c r="AX16" s="395">
        <f>AV16+(IF(AX14&gt;172,AX14-172,0)-AX12)</f>
        <v>0</v>
      </c>
      <c r="AY16" s="395">
        <f>AX16 + (IF(AY14&gt;172,AY14-172,0)-AY12)</f>
        <v>0</v>
      </c>
      <c r="AZ16" s="395">
        <f t="shared" ref="AZ16:BC16" si="70">AY16 + (IF(AZ14&gt;172,AZ14-172,0)-AZ12)</f>
        <v>0</v>
      </c>
      <c r="BA16" s="395">
        <f t="shared" si="70"/>
        <v>0</v>
      </c>
      <c r="BB16" s="395">
        <f t="shared" si="70"/>
        <v>0</v>
      </c>
      <c r="BC16" s="395">
        <f t="shared" si="70"/>
        <v>0</v>
      </c>
      <c r="BD16" s="396"/>
      <c r="BE16" s="395">
        <f>BC16+(IF(BE14&gt;172,BE14-172,0)-BE12)</f>
        <v>0</v>
      </c>
      <c r="BF16" s="395">
        <f>BE16 + (IF(BF14&gt;172,BF14-172,0)-BF12)</f>
        <v>0</v>
      </c>
      <c r="BG16" s="395">
        <f t="shared" ref="BG16:BJ16" si="71">BF16 + (IF(BG14&gt;172,BG14-172,0)-BG12)</f>
        <v>0</v>
      </c>
      <c r="BH16" s="395">
        <f t="shared" si="71"/>
        <v>0</v>
      </c>
      <c r="BI16" s="395">
        <f t="shared" si="71"/>
        <v>0</v>
      </c>
      <c r="BJ16" s="395">
        <f t="shared" si="71"/>
        <v>0</v>
      </c>
      <c r="BK16" s="396"/>
      <c r="BL16" s="395">
        <f>BJ16+(IF(BL14&gt;172,BL14-172,0)-BL12)</f>
        <v>0</v>
      </c>
      <c r="BM16" s="395">
        <f>BL16 + (IF(BM14&gt;172,BM14-172,0)-BM12)</f>
        <v>0</v>
      </c>
      <c r="BN16" s="395">
        <f t="shared" ref="BN16:BQ16" si="72">BM16 + (IF(BN14&gt;172,BN14-172,0)-BN12)</f>
        <v>0</v>
      </c>
      <c r="BO16" s="395">
        <f t="shared" si="72"/>
        <v>0</v>
      </c>
      <c r="BP16" s="395">
        <f t="shared" si="72"/>
        <v>0</v>
      </c>
      <c r="BQ16" s="397">
        <f t="shared" si="72"/>
        <v>0</v>
      </c>
      <c r="BR16" s="343">
        <f>BP16</f>
        <v>0</v>
      </c>
      <c r="BS16" s="353"/>
      <c r="BT16" s="283"/>
      <c r="BU16" s="142" t="s">
        <v>94</v>
      </c>
      <c r="BV16" s="140"/>
      <c r="BW16" s="394">
        <f>BV16 + (IF(BW14&gt;172,BW14-172,0)-BW12)</f>
        <v>0</v>
      </c>
      <c r="BX16" s="394">
        <f t="shared" ref="BX16:BZ16" si="73">BW16 + (IF(BX14&gt;172,BX14-172,0)-BX12)</f>
        <v>0</v>
      </c>
      <c r="BY16" s="395">
        <f t="shared" si="73"/>
        <v>0</v>
      </c>
      <c r="BZ16" s="395">
        <f t="shared" si="73"/>
        <v>0</v>
      </c>
      <c r="CA16" s="395">
        <f>BY16+(IF(CA14&gt;172,CA14-172,0)-CA12)</f>
        <v>0</v>
      </c>
      <c r="CB16" s="395">
        <f>BZ16+(IF(CB14&gt;172,CB14-172,0)-CB12)</f>
        <v>0</v>
      </c>
      <c r="CC16" s="140"/>
      <c r="CD16" s="394">
        <f t="shared" ref="CD16:CH16" si="74">CC16 + (IF(CD14&gt;172,CD14-172,0)-CD12)</f>
        <v>0</v>
      </c>
      <c r="CE16" s="395">
        <f t="shared" si="74"/>
        <v>0</v>
      </c>
      <c r="CF16" s="395">
        <f t="shared" si="74"/>
        <v>0</v>
      </c>
      <c r="CG16" s="395">
        <f t="shared" si="74"/>
        <v>0</v>
      </c>
      <c r="CH16" s="395">
        <f t="shared" si="74"/>
        <v>0</v>
      </c>
      <c r="CI16" s="395">
        <f>CG16+(IF(CI14&gt;172,CI14-172,0)-CI12)</f>
        <v>0</v>
      </c>
      <c r="CJ16" s="140"/>
      <c r="CK16" s="394">
        <f t="shared" ref="CK16:CO16" si="75">CJ16 + (IF(CK14&gt;172,CK14-172,0)-CK12)</f>
        <v>0</v>
      </c>
      <c r="CL16" s="395">
        <f t="shared" si="75"/>
        <v>0</v>
      </c>
      <c r="CM16" s="395">
        <f t="shared" si="75"/>
        <v>0</v>
      </c>
      <c r="CN16" s="395">
        <f t="shared" si="75"/>
        <v>0</v>
      </c>
      <c r="CO16" s="395">
        <f t="shared" si="75"/>
        <v>0</v>
      </c>
      <c r="CP16" s="387"/>
      <c r="CQ16" s="387"/>
      <c r="CR16" s="387"/>
      <c r="CS16" s="387"/>
      <c r="CT16" s="387"/>
      <c r="CU16" s="387"/>
      <c r="CV16" s="387"/>
      <c r="CW16" s="387"/>
      <c r="CX16" s="387"/>
      <c r="CY16" s="387"/>
      <c r="CZ16" s="141"/>
      <c r="DA16" s="343">
        <f>CO16</f>
        <v>0</v>
      </c>
      <c r="DB16" s="354"/>
      <c r="DC16" s="354"/>
      <c r="DD16" s="354"/>
      <c r="DE16" s="354"/>
      <c r="DF16" s="354"/>
      <c r="DG16" s="354"/>
      <c r="DH16" s="354"/>
      <c r="DI16" s="354"/>
      <c r="DJ16" s="354"/>
      <c r="DK16" s="354"/>
      <c r="DL16" s="354"/>
      <c r="DM16" s="354"/>
      <c r="DN16" s="354"/>
      <c r="DO16" s="354"/>
      <c r="DP16" s="354"/>
      <c r="DQ16" s="354"/>
      <c r="DR16" s="354"/>
      <c r="DS16" s="354"/>
      <c r="DT16" s="354"/>
      <c r="DU16" s="354"/>
      <c r="DV16" s="354"/>
      <c r="DW16" s="354"/>
      <c r="DX16" s="354"/>
      <c r="DY16" s="354"/>
      <c r="DZ16" s="354"/>
      <c r="EA16" s="354"/>
      <c r="EB16" s="354"/>
      <c r="EC16" s="354"/>
      <c r="ED16" s="354"/>
      <c r="EE16" s="354"/>
      <c r="EF16" s="354"/>
    </row>
    <row r="17" spans="1:136" ht="15" customHeight="1">
      <c r="A17" s="285"/>
      <c r="B17" s="281" t="s">
        <v>55</v>
      </c>
      <c r="C17" s="34" t="s">
        <v>88</v>
      </c>
      <c r="D17" s="50">
        <f>ROUNDUP((PLANEJAMENTO!$AY$3/PLANEJAMENTO!$BG$3)*PLANEJAMENTO!$BJ$5,0)</f>
        <v>98</v>
      </c>
      <c r="E17" s="50">
        <f>ROUNDUP((PLANEJAMENTO!$AY$3/PLANEJAMENTO!$BG$3)*PLANEJAMENTO!$BJ$5,0)</f>
        <v>98</v>
      </c>
      <c r="F17" s="50">
        <f>ROUNDUP((PLANEJAMENTO!$AY$3/PLANEJAMENTO!$BG$3)*PLANEJAMENTO!$BJ$5,0)</f>
        <v>98</v>
      </c>
      <c r="G17" s="50">
        <f>ROUNDUP((PLANEJAMENTO!$AY$3/PLANEJAMENTO!$BG$3)*PLANEJAMENTO!$BJ$5,0)</f>
        <v>98</v>
      </c>
      <c r="H17" s="50">
        <f>ROUNDUP((PLANEJAMENTO!$AY$3/PLANEJAMENTO!$BG$3)*PLANEJAMENTO!$BJ$5,0)</f>
        <v>98</v>
      </c>
      <c r="I17" s="38"/>
      <c r="J17" s="50">
        <f>ROUNDUP((PLANEJAMENTO!$AY$3/PLANEJAMENTO!$BG$3)*PLANEJAMENTO!$BJ$5,0)</f>
        <v>98</v>
      </c>
      <c r="K17" s="50">
        <f>ROUNDUP((PLANEJAMENTO!$AY$3/PLANEJAMENTO!$BG$3)*PLANEJAMENTO!$BJ$5,0)</f>
        <v>98</v>
      </c>
      <c r="L17" s="50">
        <f>ROUNDUP((PLANEJAMENTO!$AY$3/PLANEJAMENTO!$BG$3)*PLANEJAMENTO!$BJ$5,0)</f>
        <v>98</v>
      </c>
      <c r="M17" s="50">
        <f>ROUNDUP((PLANEJAMENTO!$AY$3/PLANEJAMENTO!$BG$3)*PLANEJAMENTO!$BJ$5,0)</f>
        <v>98</v>
      </c>
      <c r="N17" s="50">
        <f>ROUNDUP((PLANEJAMENTO!$AY$3/PLANEJAMENTO!$BG$3)*PLANEJAMENTO!$BJ$5,0)</f>
        <v>98</v>
      </c>
      <c r="O17" s="50">
        <f>ROUNDUP((PLANEJAMENTO!$AY$3/PLANEJAMENTO!$BG$3)*PLANEJAMENTO!$BJ$5,0)</f>
        <v>98</v>
      </c>
      <c r="P17" s="38"/>
      <c r="Q17" s="50">
        <f>ROUNDUP((PLANEJAMENTO!$AY$3/PLANEJAMENTO!$BG$3)*PLANEJAMENTO!$BJ$5,0)</f>
        <v>98</v>
      </c>
      <c r="R17" s="50">
        <f>ROUNDUP((PLANEJAMENTO!$AY$3/PLANEJAMENTO!$BG$3)*PLANEJAMENTO!$BJ$5,0)</f>
        <v>98</v>
      </c>
      <c r="S17" s="50">
        <f>ROUNDUP((PLANEJAMENTO!$AY$3/PLANEJAMENTO!$BG$3)*PLANEJAMENTO!$BJ$5,0)</f>
        <v>98</v>
      </c>
      <c r="T17" s="50">
        <f>ROUNDUP((PLANEJAMENTO!$AY$3/PLANEJAMENTO!$BG$3)*PLANEJAMENTO!$BJ$5,0)</f>
        <v>98</v>
      </c>
      <c r="U17" s="372"/>
      <c r="V17" s="372"/>
      <c r="W17" s="38"/>
      <c r="X17" s="50">
        <f>ROUNDUP((PLANEJAMENTO!$AY$3/PLANEJAMENTO!$BG$3)*PLANEJAMENTO!$BJ$5,0)</f>
        <v>98</v>
      </c>
      <c r="Y17" s="50">
        <f>ROUNDUP((PLANEJAMENTO!$AY$3/PLANEJAMENTO!$BG$3)*PLANEJAMENTO!$BJ$5,0)</f>
        <v>98</v>
      </c>
      <c r="Z17" s="50">
        <f>ROUNDUP((PLANEJAMENTO!$AY$3/PLANEJAMENTO!$BG$3)*PLANEJAMENTO!$BJ$5,0)</f>
        <v>98</v>
      </c>
      <c r="AA17" s="50">
        <f>ROUNDUP((PLANEJAMENTO!$AY$3/PLANEJAMENTO!$BG$3)*PLANEJAMENTO!$BJ$5,0)</f>
        <v>98</v>
      </c>
      <c r="AB17" s="50">
        <f>ROUNDUP((PLANEJAMENTO!$AY$3/PLANEJAMENTO!$BG$3)*PLANEJAMENTO!$BJ$5,0)</f>
        <v>98</v>
      </c>
      <c r="AC17" s="50">
        <f>ROUNDUP((PLANEJAMENTO!$AY$3/PLANEJAMENTO!$BG$3)*PLANEJAMENTO!$BJ$5,0)</f>
        <v>98</v>
      </c>
      <c r="AD17" s="38"/>
      <c r="AE17" s="50">
        <f>ROUNDUP((PLANEJAMENTO!$AY$3/PLANEJAMENTO!$BG$3)*PLANEJAMENTO!$BJ$5,0)</f>
        <v>98</v>
      </c>
      <c r="AF17" s="50">
        <f>ROUNDUP((PLANEJAMENTO!$AY$3/PLANEJAMENTO!$BG$3)*PLANEJAMENTO!$BJ$5,0)</f>
        <v>98</v>
      </c>
      <c r="AG17" s="50">
        <f>ROUNDUP((PLANEJAMENTO!$AY$3/PLANEJAMENTO!$BG$3)*PLANEJAMENTO!$BJ$5,0)</f>
        <v>98</v>
      </c>
      <c r="AH17" s="39"/>
      <c r="AI17" s="340">
        <f>ROUNDUP(SUM(D17:AG17),0)</f>
        <v>2352</v>
      </c>
      <c r="AK17" s="281" t="s">
        <v>55</v>
      </c>
      <c r="AL17" s="34" t="s">
        <v>88</v>
      </c>
      <c r="AM17" s="372"/>
      <c r="AN17" s="88">
        <f>ROUNDUP((PLANEJAMENTO!$BA$3/PLANEJAMENTO!$BG$4)*PLANEJAMENTO!$BJ$5,0)</f>
        <v>90</v>
      </c>
      <c r="AO17" s="88">
        <f>ROUNDUP((PLANEJAMENTO!$BA$3/PLANEJAMENTO!$BG$4)*PLANEJAMENTO!$BJ$5,0)</f>
        <v>90</v>
      </c>
      <c r="AP17" s="38"/>
      <c r="AQ17" s="88">
        <f>ROUNDUP((PLANEJAMENTO!$BA$3/PLANEJAMENTO!$BG$4)*PLANEJAMENTO!$BJ$5,0)</f>
        <v>90</v>
      </c>
      <c r="AR17" s="88">
        <f>ROUNDUP((PLANEJAMENTO!$BA$3/PLANEJAMENTO!$BG$4)*PLANEJAMENTO!$BJ$5,0)</f>
        <v>90</v>
      </c>
      <c r="AS17" s="88">
        <f>ROUNDUP((PLANEJAMENTO!$BA$3/PLANEJAMENTO!$BG$4)*PLANEJAMENTO!$BJ$5,0)</f>
        <v>90</v>
      </c>
      <c r="AT17" s="88">
        <f>ROUNDUP((PLANEJAMENTO!$BA$3/PLANEJAMENTO!$BG$4)*PLANEJAMENTO!$BJ$5,0)</f>
        <v>90</v>
      </c>
      <c r="AU17" s="88">
        <f>ROUNDUP((PLANEJAMENTO!$BA$3/PLANEJAMENTO!$BG$4)*PLANEJAMENTO!$BJ$5,0)</f>
        <v>90</v>
      </c>
      <c r="AV17" s="88">
        <f>ROUNDUP((PLANEJAMENTO!$BA$3/PLANEJAMENTO!$BG$4)*PLANEJAMENTO!$BJ$5,0)</f>
        <v>90</v>
      </c>
      <c r="AW17" s="43"/>
      <c r="AX17" s="88">
        <f>ROUNDUP((PLANEJAMENTO!$BA$3/PLANEJAMENTO!$BG$4)*PLANEJAMENTO!$BJ$5,0)</f>
        <v>90</v>
      </c>
      <c r="AY17" s="88">
        <f>ROUNDUP((PLANEJAMENTO!$BA$3/PLANEJAMENTO!$BG$4)*PLANEJAMENTO!$BJ$5,0)</f>
        <v>90</v>
      </c>
      <c r="AZ17" s="88">
        <f>ROUNDUP((PLANEJAMENTO!$BA$3/PLANEJAMENTO!$BG$4)*PLANEJAMENTO!$BJ$5,0)</f>
        <v>90</v>
      </c>
      <c r="BA17" s="88">
        <f>ROUNDUP((PLANEJAMENTO!$BA$3/PLANEJAMENTO!$BG$4)*PLANEJAMENTO!$BJ$5,0)</f>
        <v>90</v>
      </c>
      <c r="BB17" s="88">
        <f>ROUNDUP((PLANEJAMENTO!$BA$3/PLANEJAMENTO!$BG$4)*PLANEJAMENTO!$BJ$5,0)</f>
        <v>90</v>
      </c>
      <c r="BC17" s="88">
        <f>ROUNDUP((PLANEJAMENTO!$BA$3/PLANEJAMENTO!$BG$4)*PLANEJAMENTO!$BJ$5,0)</f>
        <v>90</v>
      </c>
      <c r="BD17" s="43"/>
      <c r="BE17" s="88">
        <f>ROUNDUP((PLANEJAMENTO!$BA$3/PLANEJAMENTO!$BG$4)*PLANEJAMENTO!$BJ$5,0)</f>
        <v>90</v>
      </c>
      <c r="BF17" s="88">
        <f>ROUNDUP((PLANEJAMENTO!$BA$3/PLANEJAMENTO!$BG$4)*PLANEJAMENTO!$BJ$5,0)</f>
        <v>90</v>
      </c>
      <c r="BG17" s="88">
        <f>ROUNDUP((PLANEJAMENTO!$BA$3/PLANEJAMENTO!$BG$4)*PLANEJAMENTO!$BJ$5,0)</f>
        <v>90</v>
      </c>
      <c r="BH17" s="88">
        <f>ROUNDUP((PLANEJAMENTO!$BA$3/PLANEJAMENTO!$BG$4)*PLANEJAMENTO!$BJ$5,0)</f>
        <v>90</v>
      </c>
      <c r="BI17" s="88">
        <f>ROUNDUP((PLANEJAMENTO!$BA$3/PLANEJAMENTO!$BG$4)*PLANEJAMENTO!$BJ$5,0)</f>
        <v>90</v>
      </c>
      <c r="BJ17" s="88">
        <f>ROUNDUP((PLANEJAMENTO!$BA$3/PLANEJAMENTO!$BG$4)*PLANEJAMENTO!$BJ$5,0)</f>
        <v>90</v>
      </c>
      <c r="BK17" s="43"/>
      <c r="BL17" s="88">
        <f>ROUNDUP((PLANEJAMENTO!$BA$3/PLANEJAMENTO!$BG$4)*PLANEJAMENTO!$BJ$5,0)</f>
        <v>90</v>
      </c>
      <c r="BM17" s="88">
        <f>ROUNDUP((PLANEJAMENTO!$BA$3/PLANEJAMENTO!$BG$4)*PLANEJAMENTO!$BJ$5,0)</f>
        <v>90</v>
      </c>
      <c r="BN17" s="88">
        <f>ROUNDUP((PLANEJAMENTO!$BA$3/PLANEJAMENTO!$BG$4)*PLANEJAMENTO!$BJ$5,0)</f>
        <v>90</v>
      </c>
      <c r="BO17" s="88">
        <f>ROUNDUP((PLANEJAMENTO!$BA$3/PLANEJAMENTO!$BG$4)*PLANEJAMENTO!$BJ$5,0)</f>
        <v>90</v>
      </c>
      <c r="BP17" s="88">
        <f>ROUNDUP((PLANEJAMENTO!$BA$3/PLANEJAMENTO!$BG$4)*PLANEJAMENTO!$BJ$5,0)</f>
        <v>90</v>
      </c>
      <c r="BQ17" s="88">
        <f>ROUNDUP((PLANEJAMENTO!$BA$3/PLANEJAMENTO!$BG$4)*PLANEJAMENTO!$BJ$5,0)</f>
        <v>90</v>
      </c>
      <c r="BR17" s="340">
        <f>ROUNDUP(SUM(AM17:BP17),0)</f>
        <v>2250</v>
      </c>
      <c r="BS17" s="353"/>
      <c r="BT17" s="281" t="s">
        <v>55</v>
      </c>
      <c r="BU17" s="34" t="s">
        <v>88</v>
      </c>
      <c r="BV17" s="38"/>
      <c r="BW17" s="88">
        <f>ROUNDUP((PLANEJAMENTO!$BC$3/PLANEJAMENTO!$BG$5)*PLANEJAMENTO!$BJ$5,0)</f>
        <v>104</v>
      </c>
      <c r="BX17" s="88">
        <f>ROUNDUP((PLANEJAMENTO!$BC$3/PLANEJAMENTO!$BG$5)*PLANEJAMENTO!$BJ$5,0)</f>
        <v>104</v>
      </c>
      <c r="BY17" s="88">
        <f>ROUNDUP((PLANEJAMENTO!$BC$3/PLANEJAMENTO!$BG$5)*PLANEJAMENTO!$BJ$5,0)</f>
        <v>104</v>
      </c>
      <c r="BZ17" s="88">
        <f>ROUNDUP((PLANEJAMENTO!$BC$3/PLANEJAMENTO!$BG$5)*PLANEJAMENTO!$BJ$5,0)</f>
        <v>104</v>
      </c>
      <c r="CA17" s="88">
        <f>ROUNDUP((PLANEJAMENTO!$BC$3/PLANEJAMENTO!$BG$5)*PLANEJAMENTO!$BJ$5,0)</f>
        <v>104</v>
      </c>
      <c r="CB17" s="88">
        <f>ROUNDUP((PLANEJAMENTO!$BC$3/PLANEJAMENTO!$BG$5)*PLANEJAMENTO!$BJ$5,0)</f>
        <v>104</v>
      </c>
      <c r="CC17" s="38"/>
      <c r="CD17" s="88">
        <f>ROUNDUP((PLANEJAMENTO!$BC$3/PLANEJAMENTO!$BG$5)*PLANEJAMENTO!$BJ$5,0)</f>
        <v>104</v>
      </c>
      <c r="CE17" s="88">
        <f>ROUNDUP((PLANEJAMENTO!$BC$3/PLANEJAMENTO!$BG$5)*PLANEJAMENTO!$BJ$5,0)</f>
        <v>104</v>
      </c>
      <c r="CF17" s="88">
        <f>ROUNDUP((PLANEJAMENTO!$BC$3/PLANEJAMENTO!$BG$5)*PLANEJAMENTO!$BJ$5,0)</f>
        <v>104</v>
      </c>
      <c r="CG17" s="88">
        <f>ROUNDUP((PLANEJAMENTO!$BC$3/PLANEJAMENTO!$BG$5)*PLANEJAMENTO!$BJ$5,0)</f>
        <v>104</v>
      </c>
      <c r="CH17" s="88">
        <f>ROUNDUP((PLANEJAMENTO!$BC$3/PLANEJAMENTO!$BG$5)*PLANEJAMENTO!$BJ$5,0)</f>
        <v>104</v>
      </c>
      <c r="CI17" s="88">
        <f>ROUNDUP((PLANEJAMENTO!$BC$3/PLANEJAMENTO!$BG$5)*PLANEJAMENTO!$BJ$5,0)</f>
        <v>104</v>
      </c>
      <c r="CJ17" s="38"/>
      <c r="CK17" s="88">
        <f>ROUNDUP((PLANEJAMENTO!$BC$3/PLANEJAMENTO!$BG$5)*PLANEJAMENTO!$BJ$5,0)</f>
        <v>104</v>
      </c>
      <c r="CL17" s="88">
        <f>ROUNDUP((PLANEJAMENTO!$BC$3/PLANEJAMENTO!$BG$5)*PLANEJAMENTO!$BJ$5,0)</f>
        <v>104</v>
      </c>
      <c r="CM17" s="88">
        <f>ROUNDUP((PLANEJAMENTO!$BC$3/PLANEJAMENTO!$BG$5)*PLANEJAMENTO!$BJ$5,0)</f>
        <v>104</v>
      </c>
      <c r="CN17" s="88">
        <f>ROUNDUP((PLANEJAMENTO!$BC$3/PLANEJAMENTO!$BG$5)*PLANEJAMENTO!$BJ$5,0)</f>
        <v>104</v>
      </c>
      <c r="CO17" s="88">
        <f>ROUNDUP((PLANEJAMENTO!$BC$3/PLANEJAMENTO!$BG$5)*PLANEJAMENTO!$BJ$5,0)</f>
        <v>104</v>
      </c>
      <c r="CP17" s="372"/>
      <c r="CQ17" s="372"/>
      <c r="CR17" s="372"/>
      <c r="CS17" s="372"/>
      <c r="CT17" s="372"/>
      <c r="CU17" s="372"/>
      <c r="CV17" s="372"/>
      <c r="CW17" s="372"/>
      <c r="CX17" s="372"/>
      <c r="CY17" s="372"/>
      <c r="CZ17" s="39"/>
      <c r="DA17" s="340">
        <f>ROUNDUP(SUM(BV17:CY17),0)</f>
        <v>1768</v>
      </c>
      <c r="DB17" s="354"/>
      <c r="DC17" s="354"/>
      <c r="DD17" s="354"/>
      <c r="DE17" s="354"/>
      <c r="DF17" s="354"/>
      <c r="DG17" s="354"/>
      <c r="DH17" s="354"/>
      <c r="DI17" s="354"/>
      <c r="DJ17" s="354"/>
      <c r="DK17" s="354"/>
      <c r="DL17" s="354"/>
      <c r="DM17" s="354"/>
      <c r="DN17" s="354"/>
      <c r="DO17" s="354"/>
      <c r="DP17" s="354"/>
      <c r="DQ17" s="354"/>
      <c r="DR17" s="354"/>
      <c r="DS17" s="354"/>
      <c r="DT17" s="354"/>
      <c r="DU17" s="354"/>
      <c r="DV17" s="354"/>
      <c r="DW17" s="354"/>
      <c r="DX17" s="354"/>
      <c r="DY17" s="354"/>
      <c r="DZ17" s="354"/>
      <c r="EA17" s="354"/>
      <c r="EB17" s="354"/>
      <c r="EC17" s="354"/>
      <c r="ED17" s="354"/>
      <c r="EE17" s="354"/>
      <c r="EF17" s="354"/>
    </row>
    <row r="18" spans="1:136" ht="15" customHeight="1">
      <c r="A18" s="285"/>
      <c r="B18" s="282"/>
      <c r="C18" s="73" t="s">
        <v>89</v>
      </c>
      <c r="D18" s="88">
        <f>ROUNDUP((PLANEJAMENTO!$AZ$3/PLANEJAMENTO!$BG$3)*PLANEJAMENTO!$BJ$5,0)</f>
        <v>6</v>
      </c>
      <c r="E18" s="88">
        <f>ROUNDUP((PLANEJAMENTO!$AZ$3/PLANEJAMENTO!$BG$3)*PLANEJAMENTO!$BJ$5,0)</f>
        <v>6</v>
      </c>
      <c r="F18" s="88">
        <f>ROUNDUP((PLANEJAMENTO!$AZ$3/PLANEJAMENTO!$BG$3)*PLANEJAMENTO!$BJ$5,0)</f>
        <v>6</v>
      </c>
      <c r="G18" s="88">
        <f>ROUNDUP((PLANEJAMENTO!$AZ$3/PLANEJAMENTO!$BG$3)*PLANEJAMENTO!$BJ$5,0)</f>
        <v>6</v>
      </c>
      <c r="H18" s="88">
        <f>ROUNDUP((PLANEJAMENTO!$AZ$3/PLANEJAMENTO!$BG$3)*PLANEJAMENTO!$BJ$5,0)</f>
        <v>6</v>
      </c>
      <c r="I18" s="43"/>
      <c r="J18" s="88">
        <f>ROUNDUP((PLANEJAMENTO!$AZ$3/PLANEJAMENTO!$BG$3)*PLANEJAMENTO!$BJ$5,0)</f>
        <v>6</v>
      </c>
      <c r="K18" s="88">
        <f>ROUNDUP((PLANEJAMENTO!$AZ$3/PLANEJAMENTO!$BG$3)*PLANEJAMENTO!$BJ$5,0)</f>
        <v>6</v>
      </c>
      <c r="L18" s="88">
        <f>ROUNDUP((PLANEJAMENTO!$AZ$3/PLANEJAMENTO!$BG$3)*PLANEJAMENTO!$BJ$5,0)</f>
        <v>6</v>
      </c>
      <c r="M18" s="88">
        <f>ROUNDUP((PLANEJAMENTO!$AZ$3/PLANEJAMENTO!$BG$3)*PLANEJAMENTO!$BJ$5,0)</f>
        <v>6</v>
      </c>
      <c r="N18" s="88">
        <f>ROUNDUP((PLANEJAMENTO!$AZ$3/PLANEJAMENTO!$BG$3)*PLANEJAMENTO!$BJ$5,0)</f>
        <v>6</v>
      </c>
      <c r="O18" s="88">
        <f>ROUNDUP((PLANEJAMENTO!$AZ$3/PLANEJAMENTO!$BG$3)*PLANEJAMENTO!$BJ$5,0)</f>
        <v>6</v>
      </c>
      <c r="P18" s="43"/>
      <c r="Q18" s="88">
        <f>ROUNDUP((PLANEJAMENTO!$AZ$3/PLANEJAMENTO!$BG$3)*PLANEJAMENTO!$BJ$5,0)</f>
        <v>6</v>
      </c>
      <c r="R18" s="88">
        <f>ROUNDUP((PLANEJAMENTO!$AZ$3/PLANEJAMENTO!$BG$3)*PLANEJAMENTO!$BJ$5,0)</f>
        <v>6</v>
      </c>
      <c r="S18" s="88">
        <f>ROUNDUP((PLANEJAMENTO!$AZ$3/PLANEJAMENTO!$BG$3)*PLANEJAMENTO!$BJ$5,0)</f>
        <v>6</v>
      </c>
      <c r="T18" s="88">
        <f>ROUNDUP((PLANEJAMENTO!$AZ$3/PLANEJAMENTO!$BG$3)*PLANEJAMENTO!$BJ$5,0)</f>
        <v>6</v>
      </c>
      <c r="U18" s="45"/>
      <c r="V18" s="45"/>
      <c r="W18" s="43"/>
      <c r="X18" s="88">
        <f>ROUNDUP((PLANEJAMENTO!$AZ$3/PLANEJAMENTO!$BG$3)*PLANEJAMENTO!$BJ$5,0)</f>
        <v>6</v>
      </c>
      <c r="Y18" s="88">
        <f>ROUNDUP((PLANEJAMENTO!$AZ$3/PLANEJAMENTO!$BG$3)*PLANEJAMENTO!$BJ$5,0)</f>
        <v>6</v>
      </c>
      <c r="Z18" s="88">
        <f>ROUNDUP((PLANEJAMENTO!$AZ$3/PLANEJAMENTO!$BG$3)*PLANEJAMENTO!$BJ$5,0)</f>
        <v>6</v>
      </c>
      <c r="AA18" s="88">
        <f>ROUNDUP((PLANEJAMENTO!$AZ$3/PLANEJAMENTO!$BG$3)*PLANEJAMENTO!$BJ$5,0)</f>
        <v>6</v>
      </c>
      <c r="AB18" s="88">
        <f>ROUNDUP((PLANEJAMENTO!$AZ$3/PLANEJAMENTO!$BG$3)*PLANEJAMENTO!$BJ$5,0)</f>
        <v>6</v>
      </c>
      <c r="AC18" s="88">
        <f>ROUNDUP((PLANEJAMENTO!$AZ$3/PLANEJAMENTO!$BG$3)*PLANEJAMENTO!$BJ$5,0)</f>
        <v>6</v>
      </c>
      <c r="AD18" s="43"/>
      <c r="AE18" s="88">
        <f>ROUNDUP((PLANEJAMENTO!$AZ$3/PLANEJAMENTO!$BG$3)*PLANEJAMENTO!$BJ$5,0)</f>
        <v>6</v>
      </c>
      <c r="AF18" s="88">
        <f>ROUNDUP((PLANEJAMENTO!$AZ$3/PLANEJAMENTO!$BG$3)*PLANEJAMENTO!$BJ$5,0)</f>
        <v>6</v>
      </c>
      <c r="AG18" s="88">
        <f>ROUNDUP((PLANEJAMENTO!$AZ$3/PLANEJAMENTO!$BG$3)*PLANEJAMENTO!$BJ$5,0)</f>
        <v>6</v>
      </c>
      <c r="AH18" s="46"/>
      <c r="AI18" s="344">
        <f>SUM(D18:AG18)</f>
        <v>144</v>
      </c>
      <c r="AK18" s="282"/>
      <c r="AL18" s="73" t="s">
        <v>89</v>
      </c>
      <c r="AM18" s="45"/>
      <c r="AN18" s="88">
        <f>ROUNDUP((PLANEJAMENTO!$BB$3/PLANEJAMENTO!$BG$4)*PLANEJAMENTO!$BJ$5,0)</f>
        <v>0</v>
      </c>
      <c r="AO18" s="88">
        <f>ROUNDUP((PLANEJAMENTO!$BB$3/PLANEJAMENTO!$BG$4)*PLANEJAMENTO!$BJ$5,0)</f>
        <v>0</v>
      </c>
      <c r="AP18" s="43"/>
      <c r="AQ18" s="88">
        <f>ROUNDUP((PLANEJAMENTO!$BB$3/PLANEJAMENTO!$BG$4)*PLANEJAMENTO!$BJ$5,0)</f>
        <v>0</v>
      </c>
      <c r="AR18" s="88">
        <f>ROUNDUP((PLANEJAMENTO!$BB$3/PLANEJAMENTO!$BG$4)*PLANEJAMENTO!$BJ$5,0)</f>
        <v>0</v>
      </c>
      <c r="AS18" s="88">
        <f>ROUNDUP((PLANEJAMENTO!$BB$3/PLANEJAMENTO!$BG$4)*PLANEJAMENTO!$BJ$5,0)</f>
        <v>0</v>
      </c>
      <c r="AT18" s="88">
        <f>ROUNDUP((PLANEJAMENTO!$BB$3/PLANEJAMENTO!$BG$4)*PLANEJAMENTO!$BJ$5,0)</f>
        <v>0</v>
      </c>
      <c r="AU18" s="88">
        <f>ROUNDUP((PLANEJAMENTO!$BB$3/PLANEJAMENTO!$BG$4)*PLANEJAMENTO!$BJ$5,0)</f>
        <v>0</v>
      </c>
      <c r="AV18" s="88">
        <f>ROUNDUP((PLANEJAMENTO!$BB$3/PLANEJAMENTO!$BG$4)*PLANEJAMENTO!$BJ$5,0)</f>
        <v>0</v>
      </c>
      <c r="AW18" s="43"/>
      <c r="AX18" s="88">
        <f>ROUNDUP((PLANEJAMENTO!$BB$3/PLANEJAMENTO!$BG$4)*PLANEJAMENTO!$BJ$5,0)</f>
        <v>0</v>
      </c>
      <c r="AY18" s="88">
        <f>ROUNDUP((PLANEJAMENTO!$BB$3/PLANEJAMENTO!$BG$4)*PLANEJAMENTO!$BJ$5,0)</f>
        <v>0</v>
      </c>
      <c r="AZ18" s="88">
        <f>ROUNDUP((PLANEJAMENTO!$BB$3/PLANEJAMENTO!$BG$4)*PLANEJAMENTO!$BJ$5,0)</f>
        <v>0</v>
      </c>
      <c r="BA18" s="88">
        <f>ROUNDUP((PLANEJAMENTO!$BB$3/PLANEJAMENTO!$BG$4)*PLANEJAMENTO!$BJ$5,0)</f>
        <v>0</v>
      </c>
      <c r="BB18" s="88">
        <f>ROUNDUP((PLANEJAMENTO!$BB$3/PLANEJAMENTO!$BG$4)*PLANEJAMENTO!$BJ$5,0)</f>
        <v>0</v>
      </c>
      <c r="BC18" s="88">
        <f>ROUNDUP((PLANEJAMENTO!$BB$3/PLANEJAMENTO!$BG$4)*PLANEJAMENTO!$BJ$5,0)</f>
        <v>0</v>
      </c>
      <c r="BD18" s="43"/>
      <c r="BE18" s="88">
        <f>ROUNDUP((PLANEJAMENTO!$BB$3/PLANEJAMENTO!$BG$4)*PLANEJAMENTO!$BJ$5,0)</f>
        <v>0</v>
      </c>
      <c r="BF18" s="88">
        <f>ROUNDUP((PLANEJAMENTO!$BB$3/PLANEJAMENTO!$BG$4)*PLANEJAMENTO!$BJ$5,0)</f>
        <v>0</v>
      </c>
      <c r="BG18" s="88">
        <f>ROUNDUP((PLANEJAMENTO!$BB$3/PLANEJAMENTO!$BG$4)*PLANEJAMENTO!$BJ$5,0)</f>
        <v>0</v>
      </c>
      <c r="BH18" s="88">
        <f>ROUNDUP((PLANEJAMENTO!$BB$3/PLANEJAMENTO!$BG$4)*PLANEJAMENTO!$BJ$5,0)</f>
        <v>0</v>
      </c>
      <c r="BI18" s="88">
        <f>ROUNDUP((PLANEJAMENTO!$BB$3/PLANEJAMENTO!$BG$4)*PLANEJAMENTO!$BJ$5,0)</f>
        <v>0</v>
      </c>
      <c r="BJ18" s="88">
        <f>ROUNDUP((PLANEJAMENTO!$BB$3/PLANEJAMENTO!$BG$4)*PLANEJAMENTO!$BJ$5,0)</f>
        <v>0</v>
      </c>
      <c r="BK18" s="43"/>
      <c r="BL18" s="88">
        <f>ROUNDUP((PLANEJAMENTO!$BB$3/PLANEJAMENTO!$BG$4)*PLANEJAMENTO!$BJ$5,0)</f>
        <v>0</v>
      </c>
      <c r="BM18" s="88">
        <f>ROUNDUP((PLANEJAMENTO!$BB$3/PLANEJAMENTO!$BG$4)*PLANEJAMENTO!$BJ$5,0)</f>
        <v>0</v>
      </c>
      <c r="BN18" s="88">
        <f>ROUNDUP((PLANEJAMENTO!$BB$3/PLANEJAMENTO!$BG$4)*PLANEJAMENTO!$BJ$5,0)</f>
        <v>0</v>
      </c>
      <c r="BO18" s="88">
        <f>ROUNDUP((PLANEJAMENTO!$BB$3/PLANEJAMENTO!$BG$4)*PLANEJAMENTO!$BJ$5,0)</f>
        <v>0</v>
      </c>
      <c r="BP18" s="88">
        <f>ROUNDUP((PLANEJAMENTO!$BB$3/PLANEJAMENTO!$BG$4)*PLANEJAMENTO!$BJ$5,0)</f>
        <v>0</v>
      </c>
      <c r="BQ18" s="88">
        <f>ROUNDUP((PLANEJAMENTO!$BB$3/PLANEJAMENTO!$BG$4)*PLANEJAMENTO!$BJ$5,0)</f>
        <v>0</v>
      </c>
      <c r="BR18" s="344">
        <f>SUM(AM18:BP18)</f>
        <v>0</v>
      </c>
      <c r="BS18" s="353"/>
      <c r="BT18" s="282"/>
      <c r="BU18" s="73" t="s">
        <v>89</v>
      </c>
      <c r="BV18" s="43"/>
      <c r="BW18" s="88">
        <f>ROUNDUP((PLANEJAMENTO!$BD$3/PLANEJAMENTO!$BG$3)*PLANEJAMENTO!$BJ$5,0)</f>
        <v>0</v>
      </c>
      <c r="BX18" s="88">
        <f>ROUNDUP((PLANEJAMENTO!$BD$3/PLANEJAMENTO!$BG$3)*PLANEJAMENTO!$BJ$5,0)</f>
        <v>0</v>
      </c>
      <c r="BY18" s="88">
        <f>ROUNDUP((PLANEJAMENTO!$BD$3/PLANEJAMENTO!$BG$3)*PLANEJAMENTO!$BJ$5,0)</f>
        <v>0</v>
      </c>
      <c r="BZ18" s="88">
        <f>ROUNDUP((PLANEJAMENTO!$BD$3/PLANEJAMENTO!$BG$3)*PLANEJAMENTO!$BJ$5,0)</f>
        <v>0</v>
      </c>
      <c r="CA18" s="88">
        <f>ROUNDUP((PLANEJAMENTO!$BD$3/PLANEJAMENTO!$BG$3)*PLANEJAMENTO!$BJ$5,0)</f>
        <v>0</v>
      </c>
      <c r="CB18" s="88">
        <f>ROUNDUP((PLANEJAMENTO!$BD$3/PLANEJAMENTO!$BG$3)*PLANEJAMENTO!$BJ$5,0)</f>
        <v>0</v>
      </c>
      <c r="CC18" s="43"/>
      <c r="CD18" s="88">
        <f>ROUNDUP((PLANEJAMENTO!$BD$3/PLANEJAMENTO!$BG$3)*PLANEJAMENTO!$BJ$5,0)</f>
        <v>0</v>
      </c>
      <c r="CE18" s="88">
        <f>ROUNDUP((PLANEJAMENTO!$BD$3/PLANEJAMENTO!$BG$3)*PLANEJAMENTO!$BJ$5,0)</f>
        <v>0</v>
      </c>
      <c r="CF18" s="88">
        <f>ROUNDUP((PLANEJAMENTO!$BD$3/PLANEJAMENTO!$BG$3)*PLANEJAMENTO!$BJ$5,0)</f>
        <v>0</v>
      </c>
      <c r="CG18" s="88">
        <f>ROUNDUP((PLANEJAMENTO!$BD$3/PLANEJAMENTO!$BG$3)*PLANEJAMENTO!$BJ$5,0)</f>
        <v>0</v>
      </c>
      <c r="CH18" s="88">
        <f>ROUNDUP((PLANEJAMENTO!$BD$3/PLANEJAMENTO!$BG$3)*PLANEJAMENTO!$BJ$5,0)</f>
        <v>0</v>
      </c>
      <c r="CI18" s="88">
        <f>ROUNDUP((PLANEJAMENTO!$BD$3/PLANEJAMENTO!$BG$3)*PLANEJAMENTO!$BJ$5,0)</f>
        <v>0</v>
      </c>
      <c r="CJ18" s="43"/>
      <c r="CK18" s="88">
        <f>ROUNDUP((PLANEJAMENTO!$BD$3/PLANEJAMENTO!$BG$3)*PLANEJAMENTO!$BJ$5,0)</f>
        <v>0</v>
      </c>
      <c r="CL18" s="88">
        <f>ROUNDUP((PLANEJAMENTO!$BD$3/PLANEJAMENTO!$BG$3)*PLANEJAMENTO!$BJ$5,0)</f>
        <v>0</v>
      </c>
      <c r="CM18" s="88">
        <f>ROUNDUP((PLANEJAMENTO!$BD$3/PLANEJAMENTO!$BG$3)*PLANEJAMENTO!$BJ$5,0)</f>
        <v>0</v>
      </c>
      <c r="CN18" s="88">
        <f>ROUNDUP((PLANEJAMENTO!$BD$3/PLANEJAMENTO!$BG$3)*PLANEJAMENTO!$BJ$5,0)</f>
        <v>0</v>
      </c>
      <c r="CO18" s="88">
        <f>ROUNDUP((PLANEJAMENTO!$BD$3/PLANEJAMENTO!$BG$3)*PLANEJAMENTO!$BJ$5,0)</f>
        <v>0</v>
      </c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6"/>
      <c r="DA18" s="344">
        <f>SUM(BV18:CY18)</f>
        <v>0</v>
      </c>
      <c r="DB18" s="354"/>
      <c r="DC18" s="354"/>
      <c r="DD18" s="354"/>
      <c r="DE18" s="354"/>
      <c r="DF18" s="354"/>
      <c r="DG18" s="354"/>
      <c r="DH18" s="354"/>
      <c r="DI18" s="354"/>
      <c r="DJ18" s="354"/>
      <c r="DK18" s="354"/>
      <c r="DL18" s="354"/>
      <c r="DM18" s="354"/>
      <c r="DN18" s="354"/>
      <c r="DO18" s="354"/>
      <c r="DP18" s="354"/>
      <c r="DQ18" s="354"/>
      <c r="DR18" s="354"/>
      <c r="DS18" s="354"/>
      <c r="DT18" s="354"/>
      <c r="DU18" s="354"/>
      <c r="DV18" s="354"/>
      <c r="DW18" s="354"/>
      <c r="DX18" s="354"/>
      <c r="DY18" s="354"/>
      <c r="DZ18" s="354"/>
      <c r="EA18" s="354"/>
      <c r="EB18" s="354"/>
      <c r="EC18" s="354"/>
      <c r="ED18" s="354"/>
      <c r="EE18" s="354"/>
      <c r="EF18" s="354"/>
    </row>
    <row r="19" spans="1:136" ht="15" customHeight="1">
      <c r="A19" s="285"/>
      <c r="B19" s="282"/>
      <c r="C19" s="73" t="s">
        <v>388</v>
      </c>
      <c r="D19" s="88">
        <f>SUM(D17:D18)</f>
        <v>104</v>
      </c>
      <c r="E19" s="88">
        <f t="shared" ref="E19:H19" si="76">SUM(E17:E18)</f>
        <v>104</v>
      </c>
      <c r="F19" s="88">
        <f t="shared" si="76"/>
        <v>104</v>
      </c>
      <c r="G19" s="88">
        <f t="shared" si="76"/>
        <v>104</v>
      </c>
      <c r="H19" s="88">
        <f t="shared" si="76"/>
        <v>104</v>
      </c>
      <c r="I19" s="43"/>
      <c r="J19" s="88">
        <f>SUM(J17:J18)</f>
        <v>104</v>
      </c>
      <c r="K19" s="88">
        <f t="shared" ref="K19:N19" si="77">SUM(K17:K18)</f>
        <v>104</v>
      </c>
      <c r="L19" s="88">
        <f t="shared" si="77"/>
        <v>104</v>
      </c>
      <c r="M19" s="88">
        <f t="shared" si="77"/>
        <v>104</v>
      </c>
      <c r="N19" s="88">
        <f t="shared" si="77"/>
        <v>104</v>
      </c>
      <c r="O19" s="88">
        <f>SUM(O17:O18)</f>
        <v>104</v>
      </c>
      <c r="P19" s="43"/>
      <c r="Q19" s="88">
        <f>SUM(Q17:Q18)</f>
        <v>104</v>
      </c>
      <c r="R19" s="88">
        <f t="shared" ref="R19:T19" si="78">SUM(R17:R18)</f>
        <v>104</v>
      </c>
      <c r="S19" s="88">
        <f t="shared" si="78"/>
        <v>104</v>
      </c>
      <c r="T19" s="88">
        <f t="shared" si="78"/>
        <v>104</v>
      </c>
      <c r="U19" s="45"/>
      <c r="V19" s="45"/>
      <c r="W19" s="43"/>
      <c r="X19" s="88">
        <f>SUM(X17:X18)</f>
        <v>104</v>
      </c>
      <c r="Y19" s="88">
        <f t="shared" ref="Y19:AB19" si="79">SUM(Y17:Y18)</f>
        <v>104</v>
      </c>
      <c r="Z19" s="88">
        <f t="shared" si="79"/>
        <v>104</v>
      </c>
      <c r="AA19" s="88">
        <f t="shared" si="79"/>
        <v>104</v>
      </c>
      <c r="AB19" s="88">
        <f t="shared" si="79"/>
        <v>104</v>
      </c>
      <c r="AC19" s="88">
        <f>SUM(AC17:AC18)</f>
        <v>104</v>
      </c>
      <c r="AD19" s="43"/>
      <c r="AE19" s="88">
        <f t="shared" ref="AE19:AF19" si="80">SUM(AE17:AE18)</f>
        <v>104</v>
      </c>
      <c r="AF19" s="88">
        <f t="shared" si="80"/>
        <v>104</v>
      </c>
      <c r="AG19" s="88">
        <f>SUM(AG17:AG18)</f>
        <v>104</v>
      </c>
      <c r="AH19" s="46"/>
      <c r="AI19" s="89"/>
      <c r="AK19" s="282"/>
      <c r="AL19" s="73" t="s">
        <v>388</v>
      </c>
      <c r="AM19" s="45"/>
      <c r="AN19" s="88">
        <f t="shared" ref="AN19:AO19" si="81">SUM(AN17:AN18)</f>
        <v>90</v>
      </c>
      <c r="AO19" s="88">
        <f t="shared" si="81"/>
        <v>90</v>
      </c>
      <c r="AP19" s="43"/>
      <c r="AQ19" s="88">
        <f>SUM(AQ17:AQ18)</f>
        <v>90</v>
      </c>
      <c r="AR19" s="88">
        <f t="shared" ref="AR19:AU19" si="82">SUM(AR17:AR18)</f>
        <v>90</v>
      </c>
      <c r="AS19" s="88">
        <f t="shared" si="82"/>
        <v>90</v>
      </c>
      <c r="AT19" s="88">
        <f t="shared" si="82"/>
        <v>90</v>
      </c>
      <c r="AU19" s="88">
        <f t="shared" si="82"/>
        <v>90</v>
      </c>
      <c r="AV19" s="88">
        <f>SUM(AV17:AV18)</f>
        <v>90</v>
      </c>
      <c r="AW19" s="43"/>
      <c r="AX19" s="88">
        <f>SUM(AX17:AX18)</f>
        <v>90</v>
      </c>
      <c r="AY19" s="88">
        <f t="shared" ref="AY19:BB19" si="83">SUM(AY17:AY18)</f>
        <v>90</v>
      </c>
      <c r="AZ19" s="88">
        <f t="shared" si="83"/>
        <v>90</v>
      </c>
      <c r="BA19" s="88">
        <f t="shared" si="83"/>
        <v>90</v>
      </c>
      <c r="BB19" s="88">
        <f t="shared" si="83"/>
        <v>90</v>
      </c>
      <c r="BC19" s="88">
        <f>SUM(BC17:BC18)</f>
        <v>90</v>
      </c>
      <c r="BD19" s="43"/>
      <c r="BE19" s="88">
        <f>SUM(BE17:BE18)</f>
        <v>90</v>
      </c>
      <c r="BF19" s="88">
        <f t="shared" ref="BF19:BI19" si="84">SUM(BF17:BF18)</f>
        <v>90</v>
      </c>
      <c r="BG19" s="88">
        <f t="shared" si="84"/>
        <v>90</v>
      </c>
      <c r="BH19" s="88">
        <f t="shared" si="84"/>
        <v>90</v>
      </c>
      <c r="BI19" s="88">
        <f t="shared" si="84"/>
        <v>90</v>
      </c>
      <c r="BJ19" s="88">
        <f>SUM(BJ17:BJ18)</f>
        <v>90</v>
      </c>
      <c r="BK19" s="43"/>
      <c r="BL19" s="88">
        <f>SUM(BL17:BL18)</f>
        <v>90</v>
      </c>
      <c r="BM19" s="88">
        <f t="shared" ref="BM19:BQ19" si="85">SUM(BM17:BM18)</f>
        <v>90</v>
      </c>
      <c r="BN19" s="88">
        <f t="shared" si="85"/>
        <v>90</v>
      </c>
      <c r="BO19" s="88">
        <f t="shared" si="85"/>
        <v>90</v>
      </c>
      <c r="BP19" s="88">
        <f t="shared" si="85"/>
        <v>90</v>
      </c>
      <c r="BQ19" s="88">
        <f t="shared" si="85"/>
        <v>90</v>
      </c>
      <c r="BR19" s="89"/>
      <c r="BS19" s="353"/>
      <c r="BT19" s="282"/>
      <c r="BU19" s="73" t="s">
        <v>388</v>
      </c>
      <c r="BV19" s="43"/>
      <c r="BW19" s="88">
        <f t="shared" ref="BW19:BZ19" si="86">SUM(BW17:BW18)</f>
        <v>104</v>
      </c>
      <c r="BX19" s="88">
        <f t="shared" si="86"/>
        <v>104</v>
      </c>
      <c r="BY19" s="88">
        <f t="shared" si="86"/>
        <v>104</v>
      </c>
      <c r="BZ19" s="88">
        <f t="shared" si="86"/>
        <v>104</v>
      </c>
      <c r="CA19" s="88">
        <f>SUM(CA17:CA18)</f>
        <v>104</v>
      </c>
      <c r="CB19" s="88">
        <f>SUM(CB17:CB18)</f>
        <v>104</v>
      </c>
      <c r="CC19" s="43"/>
      <c r="CD19" s="88">
        <f t="shared" ref="CD19:CF19" si="87">SUM(CD17:CD18)</f>
        <v>104</v>
      </c>
      <c r="CE19" s="88">
        <f t="shared" si="87"/>
        <v>104</v>
      </c>
      <c r="CF19" s="88">
        <f t="shared" si="87"/>
        <v>104</v>
      </c>
      <c r="CG19" s="88">
        <f>SUM(CG17:CG18)</f>
        <v>104</v>
      </c>
      <c r="CH19" s="88">
        <f>SUM(CH17:CH18)</f>
        <v>104</v>
      </c>
      <c r="CI19" s="88">
        <f>SUM(CI17:CI18)</f>
        <v>104</v>
      </c>
      <c r="CJ19" s="43"/>
      <c r="CK19" s="88">
        <f t="shared" ref="CK19:CM19" si="88">SUM(CK17:CK18)</f>
        <v>104</v>
      </c>
      <c r="CL19" s="88">
        <f t="shared" si="88"/>
        <v>104</v>
      </c>
      <c r="CM19" s="88">
        <f t="shared" si="88"/>
        <v>104</v>
      </c>
      <c r="CN19" s="88">
        <f>SUM(CN17:CN18)</f>
        <v>104</v>
      </c>
      <c r="CO19" s="88">
        <f>SUM(CO17:CO18)</f>
        <v>104</v>
      </c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6"/>
      <c r="DA19" s="89"/>
      <c r="DB19" s="354"/>
      <c r="DC19" s="354"/>
      <c r="DD19" s="354"/>
      <c r="DE19" s="354"/>
      <c r="DF19" s="354"/>
      <c r="DG19" s="354"/>
      <c r="DH19" s="354"/>
      <c r="DI19" s="354"/>
      <c r="DJ19" s="354"/>
      <c r="DK19" s="354"/>
      <c r="DL19" s="354"/>
      <c r="DM19" s="354"/>
      <c r="DN19" s="354"/>
      <c r="DO19" s="354"/>
      <c r="DP19" s="354"/>
      <c r="DQ19" s="354"/>
      <c r="DR19" s="354"/>
      <c r="DS19" s="354"/>
      <c r="DT19" s="354"/>
      <c r="DU19" s="354"/>
      <c r="DV19" s="354"/>
      <c r="DW19" s="354"/>
      <c r="DX19" s="354"/>
      <c r="DY19" s="354"/>
      <c r="DZ19" s="354"/>
      <c r="EA19" s="354"/>
      <c r="EB19" s="354"/>
      <c r="EC19" s="354"/>
      <c r="ED19" s="354"/>
      <c r="EE19" s="354"/>
      <c r="EF19" s="354"/>
    </row>
    <row r="20" spans="1:136" ht="15" customHeight="1">
      <c r="A20" s="285"/>
      <c r="B20" s="282"/>
      <c r="C20" s="35" t="s">
        <v>45</v>
      </c>
      <c r="D20" s="33">
        <v>115</v>
      </c>
      <c r="E20" s="10">
        <v>145</v>
      </c>
      <c r="F20" s="10">
        <v>117</v>
      </c>
      <c r="G20" s="10">
        <v>60</v>
      </c>
      <c r="H20" s="10">
        <v>126</v>
      </c>
      <c r="I20" s="10"/>
      <c r="J20" s="10">
        <v>80</v>
      </c>
      <c r="K20" s="10">
        <v>140</v>
      </c>
      <c r="L20" s="10">
        <v>150</v>
      </c>
      <c r="M20" s="10">
        <v>150</v>
      </c>
      <c r="N20" s="10">
        <v>150</v>
      </c>
      <c r="O20" s="10">
        <v>120</v>
      </c>
      <c r="P20" s="10"/>
      <c r="Q20" s="10">
        <v>112</v>
      </c>
      <c r="R20" s="10">
        <v>140</v>
      </c>
      <c r="S20" s="10">
        <v>120</v>
      </c>
      <c r="T20" s="10">
        <v>126</v>
      </c>
      <c r="U20" s="385">
        <v>150</v>
      </c>
      <c r="V20" s="385">
        <v>150</v>
      </c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28"/>
      <c r="AI20" s="30">
        <f>SUM(D20:AG20)</f>
        <v>2151</v>
      </c>
      <c r="AK20" s="282"/>
      <c r="AL20" s="35" t="s">
        <v>45</v>
      </c>
      <c r="AM20" s="385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30">
        <f>SUM(AM20:BP20)</f>
        <v>0</v>
      </c>
      <c r="BS20" s="353"/>
      <c r="BT20" s="282"/>
      <c r="BU20" s="35" t="s">
        <v>45</v>
      </c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385"/>
      <c r="CQ20" s="385"/>
      <c r="CR20" s="385"/>
      <c r="CS20" s="385"/>
      <c r="CT20" s="385"/>
      <c r="CU20" s="385"/>
      <c r="CV20" s="385"/>
      <c r="CW20" s="385"/>
      <c r="CX20" s="385"/>
      <c r="CY20" s="385"/>
      <c r="CZ20" s="28"/>
      <c r="DA20" s="30">
        <f>SUM(BV20:CY20)</f>
        <v>0</v>
      </c>
      <c r="DB20" s="354"/>
      <c r="DC20" s="354"/>
      <c r="DD20" s="354"/>
      <c r="DE20" s="354"/>
      <c r="DF20" s="354"/>
      <c r="DG20" s="354"/>
      <c r="DH20" s="354"/>
      <c r="DI20" s="354"/>
      <c r="DJ20" s="354"/>
      <c r="DK20" s="354"/>
      <c r="DL20" s="354"/>
      <c r="DM20" s="354"/>
      <c r="DN20" s="354"/>
      <c r="DO20" s="354"/>
      <c r="DP20" s="354"/>
      <c r="DQ20" s="354"/>
      <c r="DR20" s="354"/>
      <c r="DS20" s="354"/>
      <c r="DT20" s="354"/>
      <c r="DU20" s="354"/>
      <c r="DV20" s="354"/>
      <c r="DW20" s="354"/>
      <c r="DX20" s="354"/>
      <c r="DY20" s="354"/>
      <c r="DZ20" s="354"/>
      <c r="EA20" s="354"/>
      <c r="EB20" s="354"/>
      <c r="EC20" s="354"/>
      <c r="ED20" s="354"/>
      <c r="EE20" s="354"/>
      <c r="EF20" s="354"/>
    </row>
    <row r="21" spans="1:136" ht="15.75" customHeight="1" thickBot="1">
      <c r="A21" s="285"/>
      <c r="B21" s="282"/>
      <c r="C21" s="73" t="s">
        <v>389</v>
      </c>
      <c r="D21" s="342">
        <f>IF(D20&gt;D17,D17,D20)-D17</f>
        <v>0</v>
      </c>
      <c r="E21" s="342">
        <f>D21+(IF(E20&gt;E17,E17,E20)-E17)</f>
        <v>0</v>
      </c>
      <c r="F21" s="342">
        <f t="shared" ref="F21:H21" si="89">E21+(IF(F20&gt;F17,F17,F20)-F17)</f>
        <v>0</v>
      </c>
      <c r="G21" s="342">
        <f t="shared" si="89"/>
        <v>-38</v>
      </c>
      <c r="H21" s="342">
        <f t="shared" si="89"/>
        <v>-38</v>
      </c>
      <c r="I21" s="27"/>
      <c r="J21" s="342">
        <f>H21+(IF(J20&gt;J17,J17,J20)-J17)</f>
        <v>-56</v>
      </c>
      <c r="K21" s="342">
        <f t="shared" ref="K21:O21" si="90">J21+(IF(K20&gt;K17,K17,K20)-K17)</f>
        <v>-56</v>
      </c>
      <c r="L21" s="342">
        <f t="shared" si="90"/>
        <v>-56</v>
      </c>
      <c r="M21" s="342">
        <f t="shared" si="90"/>
        <v>-56</v>
      </c>
      <c r="N21" s="342">
        <f t="shared" si="90"/>
        <v>-56</v>
      </c>
      <c r="O21" s="342">
        <f t="shared" si="90"/>
        <v>-56</v>
      </c>
      <c r="P21" s="27"/>
      <c r="Q21" s="342">
        <f>O21+(IF(Q20&gt;Q17,Q17,Q20)-Q17)</f>
        <v>-56</v>
      </c>
      <c r="R21" s="342">
        <f t="shared" ref="R21:T21" si="91">Q21+(IF(R20&gt;R17,R17,R20)-R17)</f>
        <v>-56</v>
      </c>
      <c r="S21" s="342">
        <f t="shared" si="91"/>
        <v>-56</v>
      </c>
      <c r="T21" s="342">
        <f t="shared" si="91"/>
        <v>-56</v>
      </c>
      <c r="U21" s="386"/>
      <c r="V21" s="386"/>
      <c r="W21" s="27"/>
      <c r="X21" s="342">
        <f>T21+(IF(X20&gt;X17,X17,X20)-X17)</f>
        <v>-154</v>
      </c>
      <c r="Y21" s="342">
        <f t="shared" ref="Y21:AC21" si="92">X21+(IF(Y20&gt;Y17,Y17,Y20)-Y17)</f>
        <v>-252</v>
      </c>
      <c r="Z21" s="342">
        <f t="shared" si="92"/>
        <v>-350</v>
      </c>
      <c r="AA21" s="342">
        <f t="shared" si="92"/>
        <v>-448</v>
      </c>
      <c r="AB21" s="342">
        <f t="shared" si="92"/>
        <v>-546</v>
      </c>
      <c r="AC21" s="342">
        <f t="shared" si="92"/>
        <v>-644</v>
      </c>
      <c r="AD21" s="27"/>
      <c r="AE21" s="342">
        <f>AC21+(IF(AE20&gt;AE17,AE17,AE20)-AE17)</f>
        <v>-742</v>
      </c>
      <c r="AF21" s="342">
        <f t="shared" ref="AF21:AG21" si="93">AE21+(IF(AF20&gt;AF17,AF17,AF20)-AF17)</f>
        <v>-840</v>
      </c>
      <c r="AG21" s="342">
        <f t="shared" si="93"/>
        <v>-938</v>
      </c>
      <c r="AH21" s="29"/>
      <c r="AI21" s="31">
        <f>ROUNDUP(AG21,0)</f>
        <v>-938</v>
      </c>
      <c r="AK21" s="282"/>
      <c r="AL21" s="73" t="s">
        <v>389</v>
      </c>
      <c r="AM21" s="386"/>
      <c r="AN21" s="342">
        <f t="shared" ref="AN21:AO21" si="94">AM21+(IF(AN20&gt;AN17,AN17,AN20)-AN17)</f>
        <v>-90</v>
      </c>
      <c r="AO21" s="342">
        <f t="shared" si="94"/>
        <v>-180</v>
      </c>
      <c r="AP21" s="27"/>
      <c r="AQ21" s="342">
        <f>AO21+(IF(AQ20&gt;AQ17,AQ17,AQ20)-AQ17)</f>
        <v>-270</v>
      </c>
      <c r="AR21" s="342">
        <f t="shared" ref="AR21:AV21" si="95">AQ21+(IF(AR20&gt;AR17,AR17,AR20)-AR17)</f>
        <v>-360</v>
      </c>
      <c r="AS21" s="342">
        <f t="shared" si="95"/>
        <v>-450</v>
      </c>
      <c r="AT21" s="342">
        <f t="shared" si="95"/>
        <v>-540</v>
      </c>
      <c r="AU21" s="342">
        <f t="shared" si="95"/>
        <v>-630</v>
      </c>
      <c r="AV21" s="342">
        <f t="shared" si="95"/>
        <v>-720</v>
      </c>
      <c r="AW21" s="27"/>
      <c r="AX21" s="342">
        <f>AV21+(IF(AX20&gt;AX17,AX17,AX20)-AX17)</f>
        <v>-810</v>
      </c>
      <c r="AY21" s="342">
        <f t="shared" ref="AY21:BC21" si="96">AX21+(IF(AY20&gt;AY17,AY17,AY20)-AY17)</f>
        <v>-900</v>
      </c>
      <c r="AZ21" s="342">
        <f t="shared" si="96"/>
        <v>-990</v>
      </c>
      <c r="BA21" s="342">
        <f t="shared" si="96"/>
        <v>-1080</v>
      </c>
      <c r="BB21" s="342">
        <f t="shared" si="96"/>
        <v>-1170</v>
      </c>
      <c r="BC21" s="342">
        <f t="shared" si="96"/>
        <v>-1260</v>
      </c>
      <c r="BD21" s="27"/>
      <c r="BE21" s="342">
        <f>BC21+(IF(BE20&gt;BE17,BE17,BE20)-BE17)</f>
        <v>-1350</v>
      </c>
      <c r="BF21" s="342">
        <f t="shared" ref="BF21:BJ21" si="97">BE21+(IF(BF20&gt;BF17,BF17,BF20)-BF17)</f>
        <v>-1440</v>
      </c>
      <c r="BG21" s="342">
        <f t="shared" si="97"/>
        <v>-1530</v>
      </c>
      <c r="BH21" s="342">
        <f t="shared" si="97"/>
        <v>-1620</v>
      </c>
      <c r="BI21" s="342">
        <f t="shared" si="97"/>
        <v>-1710</v>
      </c>
      <c r="BJ21" s="342">
        <f t="shared" si="97"/>
        <v>-1800</v>
      </c>
      <c r="BK21" s="27"/>
      <c r="BL21" s="342">
        <f>BJ21+(IF(BL20&gt;BL17,BL17,BL20)-BL17)</f>
        <v>-1890</v>
      </c>
      <c r="BM21" s="342">
        <f t="shared" ref="BM21:BQ21" si="98">BL21+(IF(BM20&gt;BM17,BM17,BM20)-BM17)</f>
        <v>-1980</v>
      </c>
      <c r="BN21" s="342">
        <f t="shared" si="98"/>
        <v>-2070</v>
      </c>
      <c r="BO21" s="342">
        <f t="shared" si="98"/>
        <v>-2160</v>
      </c>
      <c r="BP21" s="342">
        <f t="shared" si="98"/>
        <v>-2250</v>
      </c>
      <c r="BQ21" s="342">
        <f t="shared" si="98"/>
        <v>-2340</v>
      </c>
      <c r="BR21" s="31">
        <f>ROUNDUP(BP21,0)</f>
        <v>-2250</v>
      </c>
      <c r="BS21" s="353"/>
      <c r="BT21" s="282"/>
      <c r="BU21" s="73" t="s">
        <v>389</v>
      </c>
      <c r="BV21" s="27"/>
      <c r="BW21" s="342">
        <f>BV21+(IF(BW20&gt;BW17,BW17,BW20)-BW17)</f>
        <v>-104</v>
      </c>
      <c r="BX21" s="342">
        <f t="shared" ref="BX21:CB21" si="99">BW21+(IF(BX20&gt;BX17,BX17,BX20)-BX17)</f>
        <v>-208</v>
      </c>
      <c r="BY21" s="342">
        <f t="shared" si="99"/>
        <v>-312</v>
      </c>
      <c r="BZ21" s="342">
        <f t="shared" si="99"/>
        <v>-416</v>
      </c>
      <c r="CA21" s="342">
        <f t="shared" si="99"/>
        <v>-520</v>
      </c>
      <c r="CB21" s="342">
        <f t="shared" si="99"/>
        <v>-624</v>
      </c>
      <c r="CC21" s="27"/>
      <c r="CD21" s="342">
        <f>CB21+(IF(CD20&gt;CD17,CD17,CD20)-CD17)</f>
        <v>-728</v>
      </c>
      <c r="CE21" s="342">
        <f t="shared" ref="CE21:CI21" si="100">CD21+(IF(CE20&gt;CE17,CE17,CE20)-CE17)</f>
        <v>-832</v>
      </c>
      <c r="CF21" s="342">
        <f t="shared" si="100"/>
        <v>-936</v>
      </c>
      <c r="CG21" s="342">
        <f t="shared" si="100"/>
        <v>-1040</v>
      </c>
      <c r="CH21" s="342">
        <f t="shared" si="100"/>
        <v>-1144</v>
      </c>
      <c r="CI21" s="342">
        <f t="shared" si="100"/>
        <v>-1248</v>
      </c>
      <c r="CJ21" s="27"/>
      <c r="CK21" s="342">
        <f>CI21+(IF(CK20&gt;CK17,CK17,CK20)-CK17)</f>
        <v>-1352</v>
      </c>
      <c r="CL21" s="342">
        <f t="shared" ref="CL21:CO21" si="101">CK21+(IF(CL20&gt;CL17,CL17,CL20)-CL17)</f>
        <v>-1456</v>
      </c>
      <c r="CM21" s="342">
        <f t="shared" si="101"/>
        <v>-1560</v>
      </c>
      <c r="CN21" s="342">
        <f t="shared" si="101"/>
        <v>-1664</v>
      </c>
      <c r="CO21" s="342">
        <f t="shared" si="101"/>
        <v>-1768</v>
      </c>
      <c r="CP21" s="386"/>
      <c r="CQ21" s="386"/>
      <c r="CR21" s="386"/>
      <c r="CS21" s="386"/>
      <c r="CT21" s="386"/>
      <c r="CU21" s="386"/>
      <c r="CV21" s="386"/>
      <c r="CW21" s="386"/>
      <c r="CX21" s="386"/>
      <c r="CY21" s="386"/>
      <c r="CZ21" s="29"/>
      <c r="DA21" s="390">
        <f>ROUNDUP(CO21,0)</f>
        <v>-1768</v>
      </c>
      <c r="DB21" s="354"/>
      <c r="DC21" s="354"/>
      <c r="DD21" s="354"/>
      <c r="DE21" s="354"/>
      <c r="DF21" s="354"/>
      <c r="DG21" s="354"/>
      <c r="DH21" s="354"/>
      <c r="DI21" s="354"/>
      <c r="DJ21" s="354"/>
      <c r="DK21" s="354"/>
      <c r="DL21" s="354"/>
      <c r="DM21" s="354"/>
      <c r="DN21" s="354"/>
      <c r="DO21" s="354"/>
      <c r="DP21" s="354"/>
      <c r="DQ21" s="354"/>
      <c r="DR21" s="354"/>
      <c r="DS21" s="354"/>
      <c r="DT21" s="354"/>
      <c r="DU21" s="354"/>
      <c r="DV21" s="354"/>
      <c r="DW21" s="354"/>
      <c r="DX21" s="354"/>
      <c r="DY21" s="354"/>
      <c r="DZ21" s="354"/>
      <c r="EA21" s="354"/>
      <c r="EB21" s="354"/>
      <c r="EC21" s="354"/>
      <c r="ED21" s="354"/>
      <c r="EE21" s="354"/>
      <c r="EF21" s="354"/>
    </row>
    <row r="22" spans="1:136" ht="15" customHeight="1" thickBot="1">
      <c r="A22" s="285"/>
      <c r="B22" s="283"/>
      <c r="C22" s="142" t="s">
        <v>94</v>
      </c>
      <c r="D22" s="341">
        <f>IF(D20&gt;172,D20-172,0)-D18</f>
        <v>-6</v>
      </c>
      <c r="E22" s="341">
        <f>D22 + (IF(E20&gt;172,E20-172,0)-E18)</f>
        <v>-12</v>
      </c>
      <c r="F22" s="341">
        <f t="shared" ref="F22:H22" si="102">E22 + (IF(F20&gt;172,F20-172,0)-F18)</f>
        <v>-18</v>
      </c>
      <c r="G22" s="341">
        <f t="shared" si="102"/>
        <v>-24</v>
      </c>
      <c r="H22" s="341">
        <f t="shared" si="102"/>
        <v>-30</v>
      </c>
      <c r="I22" s="140"/>
      <c r="J22" s="341">
        <f>H22+(IF(J20&gt;172,J20-172,0)-J18)</f>
        <v>-36</v>
      </c>
      <c r="K22" s="341">
        <f>J22 + (IF(K20&gt;172,K20-172,0)-K18)</f>
        <v>-42</v>
      </c>
      <c r="L22" s="341">
        <f t="shared" ref="L22:O22" si="103">K22 + (IF(L20&gt;172,L20-172,0)-L18)</f>
        <v>-48</v>
      </c>
      <c r="M22" s="341">
        <f t="shared" si="103"/>
        <v>-54</v>
      </c>
      <c r="N22" s="341">
        <f t="shared" si="103"/>
        <v>-60</v>
      </c>
      <c r="O22" s="341">
        <f t="shared" si="103"/>
        <v>-66</v>
      </c>
      <c r="P22" s="140"/>
      <c r="Q22" s="341">
        <f>O22+(IF(Q20&gt;172,Q20-172,0)-Q18)</f>
        <v>-72</v>
      </c>
      <c r="R22" s="341">
        <f>Q22 + (IF(R20&gt;172,R20-172,0)-R18)</f>
        <v>-78</v>
      </c>
      <c r="S22" s="341">
        <f t="shared" ref="S22:V22" si="104">R22 + (IF(S20&gt;172,S20-172,0)-S18)</f>
        <v>-84</v>
      </c>
      <c r="T22" s="341">
        <f t="shared" si="104"/>
        <v>-90</v>
      </c>
      <c r="U22" s="387"/>
      <c r="V22" s="387"/>
      <c r="W22" s="140"/>
      <c r="X22" s="341">
        <f>T22+(IF(X20&gt;172,X20-172,0)-X18)</f>
        <v>-96</v>
      </c>
      <c r="Y22" s="341">
        <f>X22 + (IF(Y20&gt;172,Y20-172,0)-Y18)</f>
        <v>-102</v>
      </c>
      <c r="Z22" s="341">
        <f t="shared" ref="Z22:AC22" si="105">Y22 + (IF(Z20&gt;172,Z20-172,0)-Z18)</f>
        <v>-108</v>
      </c>
      <c r="AA22" s="341">
        <f t="shared" si="105"/>
        <v>-114</v>
      </c>
      <c r="AB22" s="341">
        <f t="shared" si="105"/>
        <v>-120</v>
      </c>
      <c r="AC22" s="341">
        <f t="shared" si="105"/>
        <v>-126</v>
      </c>
      <c r="AD22" s="140"/>
      <c r="AE22" s="341">
        <f>AC22+(IF(AE20&gt;172,AE20-172,0)-AE18)</f>
        <v>-132</v>
      </c>
      <c r="AF22" s="341">
        <f>AE22 + (IF(AF20&gt;172,AF20-172,0)-AF18)</f>
        <v>-138</v>
      </c>
      <c r="AG22" s="341">
        <f t="shared" ref="AG22" si="106">AF22 + (IF(AG20&gt;172,AG20-172,0)-AG18)</f>
        <v>-144</v>
      </c>
      <c r="AH22" s="141"/>
      <c r="AI22" s="343">
        <f>AG22</f>
        <v>-144</v>
      </c>
      <c r="AK22" s="283"/>
      <c r="AL22" s="142" t="s">
        <v>94</v>
      </c>
      <c r="AM22" s="387"/>
      <c r="AN22" s="341">
        <f>AM22 + (IF(AN20&gt;172,AN20-172,0)-AN18)</f>
        <v>0</v>
      </c>
      <c r="AO22" s="341">
        <f t="shared" ref="AO22" si="107">AN22 + (IF(AO20&gt;172,AO20-172,0)-AO18)</f>
        <v>0</v>
      </c>
      <c r="AP22" s="140"/>
      <c r="AQ22" s="341">
        <f>AO22+(IF(AQ20&gt;172,AQ20-172,0)-AQ18)</f>
        <v>0</v>
      </c>
      <c r="AR22" s="341">
        <f>AQ22 + (IF(AR20&gt;172,AR20-172,0)-AR18)</f>
        <v>0</v>
      </c>
      <c r="AS22" s="341">
        <f t="shared" ref="AS22:AV22" si="108">AR22 + (IF(AS20&gt;172,AS20-172,0)-AS18)</f>
        <v>0</v>
      </c>
      <c r="AT22" s="341">
        <f t="shared" si="108"/>
        <v>0</v>
      </c>
      <c r="AU22" s="341">
        <f t="shared" si="108"/>
        <v>0</v>
      </c>
      <c r="AV22" s="341">
        <f t="shared" si="108"/>
        <v>0</v>
      </c>
      <c r="AW22" s="140"/>
      <c r="AX22" s="341">
        <f>AV22+(IF(AX20&gt;172,AX20-172,0)-AX18)</f>
        <v>0</v>
      </c>
      <c r="AY22" s="341">
        <f>AX22 + (IF(AY20&gt;172,AY20-172,0)-AY18)</f>
        <v>0</v>
      </c>
      <c r="AZ22" s="341">
        <f t="shared" ref="AZ22:BC22" si="109">AY22 + (IF(AZ20&gt;172,AZ20-172,0)-AZ18)</f>
        <v>0</v>
      </c>
      <c r="BA22" s="341">
        <f t="shared" si="109"/>
        <v>0</v>
      </c>
      <c r="BB22" s="341">
        <f t="shared" si="109"/>
        <v>0</v>
      </c>
      <c r="BC22" s="341">
        <f t="shared" si="109"/>
        <v>0</v>
      </c>
      <c r="BD22" s="140"/>
      <c r="BE22" s="341">
        <f>BC22+(IF(BE20&gt;172,BE20-172,0)-BE18)</f>
        <v>0</v>
      </c>
      <c r="BF22" s="341">
        <f>BE22 + (IF(BF20&gt;172,BF20-172,0)-BF18)</f>
        <v>0</v>
      </c>
      <c r="BG22" s="341">
        <f t="shared" ref="BG22:BJ22" si="110">BF22 + (IF(BG20&gt;172,BG20-172,0)-BG18)</f>
        <v>0</v>
      </c>
      <c r="BH22" s="341">
        <f t="shared" si="110"/>
        <v>0</v>
      </c>
      <c r="BI22" s="341">
        <f t="shared" si="110"/>
        <v>0</v>
      </c>
      <c r="BJ22" s="341">
        <f t="shared" si="110"/>
        <v>0</v>
      </c>
      <c r="BK22" s="140"/>
      <c r="BL22" s="341">
        <f>BJ22+(IF(BL20&gt;172,BL20-172,0)-BL18)</f>
        <v>0</v>
      </c>
      <c r="BM22" s="341">
        <f>BL22 + (IF(BM20&gt;172,BM20-172,0)-BM18)</f>
        <v>0</v>
      </c>
      <c r="BN22" s="341">
        <f t="shared" ref="BN22:BQ22" si="111">BM22 + (IF(BN20&gt;172,BN20-172,0)-BN18)</f>
        <v>0</v>
      </c>
      <c r="BO22" s="341">
        <f t="shared" si="111"/>
        <v>0</v>
      </c>
      <c r="BP22" s="341">
        <f t="shared" si="111"/>
        <v>0</v>
      </c>
      <c r="BQ22" s="341">
        <f t="shared" si="111"/>
        <v>0</v>
      </c>
      <c r="BR22" s="343">
        <f>BP22</f>
        <v>0</v>
      </c>
      <c r="BS22" s="353"/>
      <c r="BT22" s="283"/>
      <c r="BU22" s="142" t="s">
        <v>94</v>
      </c>
      <c r="BV22" s="140"/>
      <c r="BW22" s="341">
        <f>BV22 + (IF(BW20&gt;172,BW20-172,0)-BW18)</f>
        <v>0</v>
      </c>
      <c r="BX22" s="341">
        <f t="shared" ref="BX22:BZ22" si="112">BW22 + (IF(BX20&gt;172,BX20-172,0)-BX18)</f>
        <v>0</v>
      </c>
      <c r="BY22" s="341">
        <f t="shared" si="112"/>
        <v>0</v>
      </c>
      <c r="BZ22" s="341">
        <f t="shared" si="112"/>
        <v>0</v>
      </c>
      <c r="CA22" s="341">
        <f>BY22+(IF(CA20&gt;172,CA20-172,0)-CA18)</f>
        <v>0</v>
      </c>
      <c r="CB22" s="341">
        <f>BZ22+(IF(CB20&gt;172,CB20-172,0)-CB18)</f>
        <v>0</v>
      </c>
      <c r="CC22" s="140"/>
      <c r="CD22" s="341">
        <f t="shared" ref="CD22:CH22" si="113">CC22 + (IF(CD20&gt;172,CD20-172,0)-CD18)</f>
        <v>0</v>
      </c>
      <c r="CE22" s="341">
        <f t="shared" si="113"/>
        <v>0</v>
      </c>
      <c r="CF22" s="341">
        <f t="shared" si="113"/>
        <v>0</v>
      </c>
      <c r="CG22" s="341">
        <f t="shared" si="113"/>
        <v>0</v>
      </c>
      <c r="CH22" s="341">
        <f t="shared" si="113"/>
        <v>0</v>
      </c>
      <c r="CI22" s="341">
        <f>CG22+(IF(CI20&gt;172,CI20-172,0)-CI18)</f>
        <v>0</v>
      </c>
      <c r="CJ22" s="140"/>
      <c r="CK22" s="341">
        <f t="shared" ref="CK22:CO22" si="114">CJ22 + (IF(CK20&gt;172,CK20-172,0)-CK18)</f>
        <v>0</v>
      </c>
      <c r="CL22" s="341">
        <f t="shared" si="114"/>
        <v>0</v>
      </c>
      <c r="CM22" s="341">
        <f t="shared" si="114"/>
        <v>0</v>
      </c>
      <c r="CN22" s="341">
        <f t="shared" si="114"/>
        <v>0</v>
      </c>
      <c r="CO22" s="341">
        <f t="shared" si="114"/>
        <v>0</v>
      </c>
      <c r="CP22" s="387"/>
      <c r="CQ22" s="387"/>
      <c r="CR22" s="387"/>
      <c r="CS22" s="387"/>
      <c r="CT22" s="387"/>
      <c r="CU22" s="387"/>
      <c r="CV22" s="387"/>
      <c r="CW22" s="387"/>
      <c r="CX22" s="387"/>
      <c r="CY22" s="387"/>
      <c r="CZ22" s="141"/>
      <c r="DA22" s="343">
        <f>CO22</f>
        <v>0</v>
      </c>
      <c r="DB22" s="354"/>
      <c r="DC22" s="354"/>
      <c r="DD22" s="354"/>
      <c r="DE22" s="354"/>
      <c r="DF22" s="354"/>
      <c r="DG22" s="354"/>
      <c r="DH22" s="354"/>
      <c r="DI22" s="354"/>
      <c r="DJ22" s="354"/>
      <c r="DK22" s="354"/>
      <c r="DL22" s="354"/>
      <c r="DM22" s="354"/>
      <c r="DN22" s="354"/>
      <c r="DO22" s="354"/>
      <c r="DP22" s="354"/>
      <c r="DQ22" s="354"/>
      <c r="DR22" s="354"/>
      <c r="DS22" s="354"/>
      <c r="DT22" s="354"/>
      <c r="DU22" s="354"/>
      <c r="DV22" s="354"/>
      <c r="DW22" s="354"/>
      <c r="DX22" s="354"/>
      <c r="DY22" s="354"/>
      <c r="DZ22" s="354"/>
      <c r="EA22" s="354"/>
      <c r="EB22" s="354"/>
      <c r="EC22" s="354"/>
      <c r="ED22" s="354"/>
      <c r="EE22" s="354"/>
      <c r="EF22" s="354"/>
    </row>
    <row r="23" spans="1:136" ht="15.75" customHeight="1">
      <c r="A23" s="285"/>
      <c r="B23" s="281" t="s">
        <v>56</v>
      </c>
      <c r="C23" s="34" t="s">
        <v>88</v>
      </c>
      <c r="D23" s="50">
        <f>SUM(D5,D11,D17)</f>
        <v>373</v>
      </c>
      <c r="E23" s="50">
        <f>SUM(E5,E11,E17)</f>
        <v>373</v>
      </c>
      <c r="F23" s="50">
        <f>SUM(F5,F11,F17)</f>
        <v>373</v>
      </c>
      <c r="G23" s="50">
        <f>SUM(G5,G11,G17)</f>
        <v>373</v>
      </c>
      <c r="H23" s="50">
        <f>SUM(H5,H11,H17)</f>
        <v>373</v>
      </c>
      <c r="I23" s="38"/>
      <c r="J23" s="50">
        <f>SUM(J5,J11,J17)</f>
        <v>373</v>
      </c>
      <c r="K23" s="50">
        <f>SUM(K5,K11,K17)</f>
        <v>373</v>
      </c>
      <c r="L23" s="50">
        <f>SUM(L5,L11,L17)</f>
        <v>373</v>
      </c>
      <c r="M23" s="50">
        <f>SUM(M5,M11,M17)</f>
        <v>373</v>
      </c>
      <c r="N23" s="50">
        <f>SUM(N5,N11,N17)</f>
        <v>373</v>
      </c>
      <c r="O23" s="50">
        <f>SUM(O5,O11,O17)</f>
        <v>373</v>
      </c>
      <c r="P23" s="38"/>
      <c r="Q23" s="50">
        <f>SUM(Q5,Q11,Q17)</f>
        <v>373</v>
      </c>
      <c r="R23" s="50">
        <f>SUM(R5,R11,R17)</f>
        <v>373</v>
      </c>
      <c r="S23" s="50">
        <f>SUM(S5,S11,S17)</f>
        <v>373</v>
      </c>
      <c r="T23" s="50">
        <f>SUM(T5,T11,T17)</f>
        <v>373</v>
      </c>
      <c r="U23" s="372"/>
      <c r="V23" s="372"/>
      <c r="W23" s="38"/>
      <c r="X23" s="50">
        <f>SUM(X5,X11,X17)</f>
        <v>373</v>
      </c>
      <c r="Y23" s="50">
        <f>SUM(Y5,Y11,Y17)</f>
        <v>373</v>
      </c>
      <c r="Z23" s="50">
        <f>SUM(Z5,Z11,Z17)</f>
        <v>373</v>
      </c>
      <c r="AA23" s="50">
        <f>SUM(AA5,AA11,AA17)</f>
        <v>373</v>
      </c>
      <c r="AB23" s="50">
        <f>SUM(AB5,AB11,AB17)</f>
        <v>373</v>
      </c>
      <c r="AC23" s="50">
        <f>SUM(AC5,AC11,AC17)</f>
        <v>373</v>
      </c>
      <c r="AD23" s="38"/>
      <c r="AE23" s="50">
        <f>SUM(AE5,AE11,AE17)</f>
        <v>373</v>
      </c>
      <c r="AF23" s="50">
        <f>SUM(AF5,AF11,AF17)</f>
        <v>373</v>
      </c>
      <c r="AG23" s="50">
        <f>SUM(AG5,AG11,AG17)</f>
        <v>373</v>
      </c>
      <c r="AH23" s="39"/>
      <c r="AI23" s="32">
        <f>SUM(D23:AG23)</f>
        <v>8952</v>
      </c>
      <c r="AK23" s="281" t="s">
        <v>56</v>
      </c>
      <c r="AL23" s="34" t="s">
        <v>88</v>
      </c>
      <c r="AM23" s="372"/>
      <c r="AN23" s="50">
        <f>SUM(AN5,AN11,AN17)</f>
        <v>344</v>
      </c>
      <c r="AO23" s="50">
        <f>SUM(AO5,AO11,AO17)</f>
        <v>344</v>
      </c>
      <c r="AP23" s="38"/>
      <c r="AQ23" s="50">
        <f>SUM(AQ5,AQ11,AQ17)</f>
        <v>344</v>
      </c>
      <c r="AR23" s="50">
        <f>SUM(AR5,AR11,AR17)</f>
        <v>344</v>
      </c>
      <c r="AS23" s="50">
        <f>SUM(AS5,AS11,AS17)</f>
        <v>344</v>
      </c>
      <c r="AT23" s="50">
        <f>SUM(AT5,AT11,AT17)</f>
        <v>344</v>
      </c>
      <c r="AU23" s="50">
        <f>SUM(AU5,AU11,AU17)</f>
        <v>344</v>
      </c>
      <c r="AV23" s="50">
        <f>SUM(AV5,AV11,AV17)</f>
        <v>344</v>
      </c>
      <c r="AW23" s="38"/>
      <c r="AX23" s="50">
        <f>SUM(AX5,AX11,AX17)</f>
        <v>344</v>
      </c>
      <c r="AY23" s="50">
        <f>SUM(AY5,AY11,AY17)</f>
        <v>344</v>
      </c>
      <c r="AZ23" s="50">
        <f>SUM(AZ5,AZ11,AZ17)</f>
        <v>344</v>
      </c>
      <c r="BA23" s="50">
        <f>SUM(BA5,BA11,BA17)</f>
        <v>344</v>
      </c>
      <c r="BB23" s="50">
        <f>SUM(BB5,BB11,BB17)</f>
        <v>344</v>
      </c>
      <c r="BC23" s="50">
        <f>SUM(BC5,BC11,BC17)</f>
        <v>344</v>
      </c>
      <c r="BD23" s="38"/>
      <c r="BE23" s="50">
        <f>SUM(BE5,BE11,BE17)</f>
        <v>344</v>
      </c>
      <c r="BF23" s="50">
        <f>SUM(BF5,BF11,BF17)</f>
        <v>344</v>
      </c>
      <c r="BG23" s="50">
        <f>SUM(BG5,BG11,BG17)</f>
        <v>344</v>
      </c>
      <c r="BH23" s="50">
        <f>SUM(BH5,BH11,BH17)</f>
        <v>344</v>
      </c>
      <c r="BI23" s="50">
        <f>SUM(BI5,BI11,BI17)</f>
        <v>344</v>
      </c>
      <c r="BJ23" s="50">
        <f>SUM(BJ5,BJ11,BJ17)</f>
        <v>344</v>
      </c>
      <c r="BK23" s="38"/>
      <c r="BL23" s="50">
        <f>SUM(BL5,BL11,BL17)</f>
        <v>344</v>
      </c>
      <c r="BM23" s="50">
        <f>SUM(BM5,BM11,BM17)</f>
        <v>344</v>
      </c>
      <c r="BN23" s="50">
        <f>SUM(BN5,BN11,BN17)</f>
        <v>344</v>
      </c>
      <c r="BO23" s="50">
        <f>SUM(BO5,BO11,BO17)</f>
        <v>344</v>
      </c>
      <c r="BP23" s="50">
        <f>SUM(BP5,BP11,BP17)</f>
        <v>344</v>
      </c>
      <c r="BQ23" s="50">
        <f>SUM(BQ5,BQ11,BQ17)</f>
        <v>344</v>
      </c>
      <c r="BR23" s="32">
        <f>SUM(AM23:BP23)</f>
        <v>8600</v>
      </c>
      <c r="BS23" s="353"/>
      <c r="BT23" s="281" t="s">
        <v>56</v>
      </c>
      <c r="BU23" s="34" t="s">
        <v>88</v>
      </c>
      <c r="BV23" s="38"/>
      <c r="BW23" s="50">
        <f>SUM(BW5,BW11,BW17)</f>
        <v>396</v>
      </c>
      <c r="BX23" s="50">
        <f>SUM(BX5,BX11,BX17)</f>
        <v>396</v>
      </c>
      <c r="BY23" s="50">
        <f>SUM(BY5,BY11,BY17)</f>
        <v>396</v>
      </c>
      <c r="BZ23" s="50">
        <f>SUM(BZ5,BZ11,BZ17)</f>
        <v>396</v>
      </c>
      <c r="CA23" s="50">
        <f>SUM(CA5,CA11,CA17)</f>
        <v>396</v>
      </c>
      <c r="CB23" s="50">
        <f>SUM(CB5,CB11,CB17)</f>
        <v>396</v>
      </c>
      <c r="CC23" s="38"/>
      <c r="CD23" s="50">
        <f>SUM(CD5,CD11,CD17)</f>
        <v>396</v>
      </c>
      <c r="CE23" s="50">
        <f>SUM(CE5,CE11,CE17)</f>
        <v>396</v>
      </c>
      <c r="CF23" s="50">
        <f>SUM(CF5,CF11,CF17)</f>
        <v>396</v>
      </c>
      <c r="CG23" s="50">
        <f>SUM(CG5,CG11,CG17)</f>
        <v>396</v>
      </c>
      <c r="CH23" s="50">
        <f>SUM(CH5,CH11,CH17)</f>
        <v>396</v>
      </c>
      <c r="CI23" s="50">
        <f>SUM(CI5,CI11,CI17)</f>
        <v>396</v>
      </c>
      <c r="CJ23" s="38"/>
      <c r="CK23" s="50">
        <f>SUM(CK5,CK11,CK17)</f>
        <v>396</v>
      </c>
      <c r="CL23" s="50">
        <f>SUM(CL5,CL11,CL17)</f>
        <v>396</v>
      </c>
      <c r="CM23" s="50">
        <f>SUM(CM5,CM11,CM17)</f>
        <v>396</v>
      </c>
      <c r="CN23" s="50">
        <f>SUM(CN5,CN11,CN17)</f>
        <v>396</v>
      </c>
      <c r="CO23" s="50">
        <f>SUM(CO5,CO11,CO17)</f>
        <v>396</v>
      </c>
      <c r="CP23" s="372"/>
      <c r="CQ23" s="372"/>
      <c r="CR23" s="372"/>
      <c r="CS23" s="372"/>
      <c r="CT23" s="372"/>
      <c r="CU23" s="372"/>
      <c r="CV23" s="372"/>
      <c r="CW23" s="372"/>
      <c r="CX23" s="372"/>
      <c r="CY23" s="372"/>
      <c r="CZ23" s="39"/>
      <c r="DA23" s="32">
        <f>SUM(BV23:CY23)</f>
        <v>6732</v>
      </c>
      <c r="DB23" s="354"/>
      <c r="DC23" s="354"/>
      <c r="DD23" s="354"/>
      <c r="DE23" s="354"/>
      <c r="DF23" s="354"/>
      <c r="DG23" s="354"/>
      <c r="DH23" s="354"/>
      <c r="DI23" s="354"/>
      <c r="DJ23" s="354"/>
      <c r="DK23" s="354"/>
      <c r="DL23" s="354"/>
      <c r="DM23" s="354"/>
      <c r="DN23" s="354"/>
      <c r="DO23" s="354"/>
      <c r="DP23" s="354"/>
      <c r="DQ23" s="354"/>
      <c r="DR23" s="354"/>
      <c r="DS23" s="354"/>
      <c r="DT23" s="354"/>
      <c r="DU23" s="354"/>
      <c r="DV23" s="354"/>
      <c r="DW23" s="354"/>
      <c r="DX23" s="354"/>
      <c r="DY23" s="354"/>
      <c r="DZ23" s="354"/>
      <c r="EA23" s="354"/>
      <c r="EB23" s="354"/>
      <c r="EC23" s="354"/>
      <c r="ED23" s="354"/>
      <c r="EE23" s="354"/>
      <c r="EF23" s="354"/>
    </row>
    <row r="24" spans="1:136" ht="15" customHeight="1">
      <c r="A24" s="285"/>
      <c r="B24" s="282"/>
      <c r="C24" s="73" t="s">
        <v>89</v>
      </c>
      <c r="D24" s="88">
        <f>SUM(D6,D12,D18)</f>
        <v>22</v>
      </c>
      <c r="E24" s="88">
        <f t="shared" ref="E24:H24" si="115">SUM(E6,E12,E18)</f>
        <v>22</v>
      </c>
      <c r="F24" s="88">
        <f t="shared" si="115"/>
        <v>22</v>
      </c>
      <c r="G24" s="88">
        <f t="shared" si="115"/>
        <v>22</v>
      </c>
      <c r="H24" s="88">
        <f t="shared" si="115"/>
        <v>22</v>
      </c>
      <c r="I24" s="43"/>
      <c r="J24" s="88">
        <f>SUM(J6,J12,J18)</f>
        <v>22</v>
      </c>
      <c r="K24" s="88">
        <f t="shared" ref="K24:N24" si="116">SUM(K6,K12,K18)</f>
        <v>22</v>
      </c>
      <c r="L24" s="88">
        <f t="shared" si="116"/>
        <v>22</v>
      </c>
      <c r="M24" s="88">
        <f t="shared" si="116"/>
        <v>22</v>
      </c>
      <c r="N24" s="88">
        <f t="shared" si="116"/>
        <v>22</v>
      </c>
      <c r="O24" s="88">
        <f>SUM(O6,O12,O18)</f>
        <v>22</v>
      </c>
      <c r="P24" s="43"/>
      <c r="Q24" s="88">
        <f>SUM(Q6,Q12,Q18)</f>
        <v>22</v>
      </c>
      <c r="R24" s="88">
        <f t="shared" ref="R24:U24" si="117">SUM(R6,R12,R18)</f>
        <v>22</v>
      </c>
      <c r="S24" s="88">
        <f t="shared" si="117"/>
        <v>22</v>
      </c>
      <c r="T24" s="88">
        <f t="shared" si="117"/>
        <v>22</v>
      </c>
      <c r="U24" s="45"/>
      <c r="V24" s="45"/>
      <c r="W24" s="43"/>
      <c r="X24" s="88">
        <f>SUM(X6,X12,X18)</f>
        <v>22</v>
      </c>
      <c r="Y24" s="88">
        <f t="shared" ref="Y24:AB24" si="118">SUM(Y6,Y12,Y18)</f>
        <v>22</v>
      </c>
      <c r="Z24" s="88">
        <f t="shared" si="118"/>
        <v>22</v>
      </c>
      <c r="AA24" s="88">
        <f t="shared" si="118"/>
        <v>22</v>
      </c>
      <c r="AB24" s="88">
        <f t="shared" si="118"/>
        <v>22</v>
      </c>
      <c r="AC24" s="88">
        <f>SUM(AC6,AC12,AC18)</f>
        <v>22</v>
      </c>
      <c r="AD24" s="43"/>
      <c r="AE24" s="88">
        <f t="shared" ref="AE24:AF24" si="119">SUM(AE6,AE12,AE18)</f>
        <v>22</v>
      </c>
      <c r="AF24" s="88">
        <f t="shared" si="119"/>
        <v>22</v>
      </c>
      <c r="AG24" s="88">
        <f>SUM(AG6,AG12,AG18)</f>
        <v>22</v>
      </c>
      <c r="AH24" s="46"/>
      <c r="AI24" s="344">
        <f>SUM(D24:AG24)</f>
        <v>528</v>
      </c>
      <c r="AK24" s="282"/>
      <c r="AL24" s="73" t="s">
        <v>89</v>
      </c>
      <c r="AM24" s="45"/>
      <c r="AN24" s="88">
        <f t="shared" ref="AN24:AO24" si="120">SUM(AN6,AN12,AN18)</f>
        <v>0</v>
      </c>
      <c r="AO24" s="88">
        <f t="shared" si="120"/>
        <v>0</v>
      </c>
      <c r="AP24" s="43"/>
      <c r="AQ24" s="88">
        <f>SUM(AQ6,AQ12,AQ18)</f>
        <v>0</v>
      </c>
      <c r="AR24" s="88">
        <f t="shared" ref="AR24:AU24" si="121">SUM(AR6,AR12,AR18)</f>
        <v>0</v>
      </c>
      <c r="AS24" s="88">
        <f t="shared" si="121"/>
        <v>0</v>
      </c>
      <c r="AT24" s="88">
        <f t="shared" si="121"/>
        <v>0</v>
      </c>
      <c r="AU24" s="88">
        <f t="shared" si="121"/>
        <v>0</v>
      </c>
      <c r="AV24" s="88">
        <f>SUM(AV6,AV12,AV18)</f>
        <v>0</v>
      </c>
      <c r="AW24" s="43"/>
      <c r="AX24" s="88">
        <f>SUM(AX6,AX12,AX18)</f>
        <v>0</v>
      </c>
      <c r="AY24" s="88">
        <f t="shared" ref="AY24:BB24" si="122">SUM(AY6,AY12,AY18)</f>
        <v>0</v>
      </c>
      <c r="AZ24" s="88">
        <f t="shared" si="122"/>
        <v>0</v>
      </c>
      <c r="BA24" s="88">
        <f t="shared" si="122"/>
        <v>0</v>
      </c>
      <c r="BB24" s="88">
        <f t="shared" si="122"/>
        <v>0</v>
      </c>
      <c r="BC24" s="88">
        <f>SUM(BC6,BC12,BC18)</f>
        <v>0</v>
      </c>
      <c r="BD24" s="43"/>
      <c r="BE24" s="88">
        <f>SUM(BE6,BE12,BE18)</f>
        <v>0</v>
      </c>
      <c r="BF24" s="88">
        <f t="shared" ref="BF24:BI24" si="123">SUM(BF6,BF12,BF18)</f>
        <v>0</v>
      </c>
      <c r="BG24" s="88">
        <f t="shared" si="123"/>
        <v>0</v>
      </c>
      <c r="BH24" s="88">
        <f t="shared" si="123"/>
        <v>0</v>
      </c>
      <c r="BI24" s="88">
        <f t="shared" si="123"/>
        <v>0</v>
      </c>
      <c r="BJ24" s="88">
        <f>SUM(BJ6,BJ12,BJ18)</f>
        <v>0</v>
      </c>
      <c r="BK24" s="43"/>
      <c r="BL24" s="88">
        <f>SUM(BL6,BL12,BL18)</f>
        <v>0</v>
      </c>
      <c r="BM24" s="88">
        <f t="shared" ref="BM24:BQ24" si="124">SUM(BM6,BM12,BM18)</f>
        <v>0</v>
      </c>
      <c r="BN24" s="88">
        <f t="shared" si="124"/>
        <v>0</v>
      </c>
      <c r="BO24" s="88">
        <f t="shared" si="124"/>
        <v>0</v>
      </c>
      <c r="BP24" s="88">
        <f t="shared" si="124"/>
        <v>0</v>
      </c>
      <c r="BQ24" s="88">
        <f t="shared" si="124"/>
        <v>0</v>
      </c>
      <c r="BR24" s="344">
        <f>SUM(AM24:BP24)</f>
        <v>0</v>
      </c>
      <c r="BS24" s="353"/>
      <c r="BT24" s="282"/>
      <c r="BU24" s="73" t="s">
        <v>89</v>
      </c>
      <c r="BV24" s="43"/>
      <c r="BW24" s="88">
        <f t="shared" ref="BW24:BZ24" si="125">SUM(BW6,BW12,BW18)</f>
        <v>0</v>
      </c>
      <c r="BX24" s="88">
        <f t="shared" si="125"/>
        <v>0</v>
      </c>
      <c r="BY24" s="88">
        <f t="shared" si="125"/>
        <v>0</v>
      </c>
      <c r="BZ24" s="88">
        <f t="shared" si="125"/>
        <v>0</v>
      </c>
      <c r="CA24" s="88">
        <f>SUM(CA6,CA12,CA18)</f>
        <v>0</v>
      </c>
      <c r="CB24" s="88">
        <f>SUM(CB6,CB12,CB18)</f>
        <v>0</v>
      </c>
      <c r="CC24" s="43"/>
      <c r="CD24" s="88">
        <f t="shared" ref="CD24:CF24" si="126">SUM(CD6,CD12,CD18)</f>
        <v>0</v>
      </c>
      <c r="CE24" s="88">
        <f t="shared" si="126"/>
        <v>0</v>
      </c>
      <c r="CF24" s="88">
        <f t="shared" si="126"/>
        <v>0</v>
      </c>
      <c r="CG24" s="88">
        <f>SUM(CG6,CG12,CG18)</f>
        <v>0</v>
      </c>
      <c r="CH24" s="88">
        <f>SUM(CH6,CH12,CH18)</f>
        <v>0</v>
      </c>
      <c r="CI24" s="88">
        <f>SUM(CI6,CI12,CI18)</f>
        <v>0</v>
      </c>
      <c r="CJ24" s="43"/>
      <c r="CK24" s="88">
        <f t="shared" ref="CK24:CM24" si="127">SUM(CK6,CK12,CK18)</f>
        <v>0</v>
      </c>
      <c r="CL24" s="88">
        <f t="shared" si="127"/>
        <v>0</v>
      </c>
      <c r="CM24" s="88">
        <f t="shared" si="127"/>
        <v>0</v>
      </c>
      <c r="CN24" s="88">
        <f>SUM(CN6,CN12,CN18)</f>
        <v>0</v>
      </c>
      <c r="CO24" s="88">
        <f>SUM(CO6,CO12,CO18)</f>
        <v>0</v>
      </c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6"/>
      <c r="DA24" s="344">
        <f>SUM(BV24:CY24)</f>
        <v>0</v>
      </c>
      <c r="DB24" s="354"/>
      <c r="DC24" s="354"/>
      <c r="DD24" s="354"/>
      <c r="DE24" s="354"/>
      <c r="DF24" s="354"/>
      <c r="DG24" s="354"/>
      <c r="DH24" s="354"/>
      <c r="DI24" s="354"/>
      <c r="DJ24" s="354"/>
      <c r="DK24" s="354"/>
      <c r="DL24" s="354"/>
      <c r="DM24" s="354"/>
      <c r="DN24" s="354"/>
      <c r="DO24" s="354"/>
      <c r="DP24" s="354"/>
      <c r="DQ24" s="354"/>
      <c r="DR24" s="354"/>
      <c r="DS24" s="354"/>
      <c r="DT24" s="354"/>
      <c r="DU24" s="354"/>
      <c r="DV24" s="354"/>
      <c r="DW24" s="354"/>
      <c r="DX24" s="354"/>
      <c r="DY24" s="354"/>
      <c r="DZ24" s="354"/>
      <c r="EA24" s="354"/>
      <c r="EB24" s="354"/>
      <c r="EC24" s="354"/>
      <c r="ED24" s="354"/>
      <c r="EE24" s="354"/>
      <c r="EF24" s="354"/>
    </row>
    <row r="25" spans="1:136" ht="15" customHeight="1">
      <c r="A25" s="285"/>
      <c r="B25" s="282"/>
      <c r="C25" s="73" t="s">
        <v>388</v>
      </c>
      <c r="D25" s="88">
        <f>SUM(D23:D24)</f>
        <v>395</v>
      </c>
      <c r="E25" s="88">
        <f t="shared" ref="E25:H25" si="128">SUM(E23:E24)</f>
        <v>395</v>
      </c>
      <c r="F25" s="88">
        <f t="shared" si="128"/>
        <v>395</v>
      </c>
      <c r="G25" s="88">
        <f t="shared" si="128"/>
        <v>395</v>
      </c>
      <c r="H25" s="88">
        <f t="shared" si="128"/>
        <v>395</v>
      </c>
      <c r="I25" s="43"/>
      <c r="J25" s="88">
        <f>SUM(J23:J24)</f>
        <v>395</v>
      </c>
      <c r="K25" s="88">
        <f t="shared" ref="K25:N25" si="129">SUM(K23:K24)</f>
        <v>395</v>
      </c>
      <c r="L25" s="88">
        <f t="shared" si="129"/>
        <v>395</v>
      </c>
      <c r="M25" s="88">
        <f t="shared" si="129"/>
        <v>395</v>
      </c>
      <c r="N25" s="88">
        <f t="shared" si="129"/>
        <v>395</v>
      </c>
      <c r="O25" s="88">
        <f>SUM(O23:O24)</f>
        <v>395</v>
      </c>
      <c r="P25" s="43"/>
      <c r="Q25" s="88">
        <f>SUM(Q23:Q24)</f>
        <v>395</v>
      </c>
      <c r="R25" s="88">
        <f t="shared" ref="R25:T25" si="130">SUM(R23:R24)</f>
        <v>395</v>
      </c>
      <c r="S25" s="88">
        <f t="shared" si="130"/>
        <v>395</v>
      </c>
      <c r="T25" s="88">
        <f t="shared" si="130"/>
        <v>395</v>
      </c>
      <c r="U25" s="45"/>
      <c r="V25" s="45"/>
      <c r="W25" s="43"/>
      <c r="X25" s="88">
        <f>SUM(X23:X24)</f>
        <v>395</v>
      </c>
      <c r="Y25" s="88">
        <f t="shared" ref="Y25:AB25" si="131">SUM(Y23:Y24)</f>
        <v>395</v>
      </c>
      <c r="Z25" s="88">
        <f t="shared" si="131"/>
        <v>395</v>
      </c>
      <c r="AA25" s="88">
        <f t="shared" si="131"/>
        <v>395</v>
      </c>
      <c r="AB25" s="88">
        <f t="shared" si="131"/>
        <v>395</v>
      </c>
      <c r="AC25" s="88">
        <f>SUM(AC23:AC24)</f>
        <v>395</v>
      </c>
      <c r="AD25" s="43"/>
      <c r="AE25" s="88">
        <f t="shared" ref="AE25:AF25" si="132">SUM(AE23:AE24)</f>
        <v>395</v>
      </c>
      <c r="AF25" s="88">
        <f t="shared" si="132"/>
        <v>395</v>
      </c>
      <c r="AG25" s="88">
        <f>SUM(AG23:AG24)</f>
        <v>395</v>
      </c>
      <c r="AH25" s="46"/>
      <c r="AI25" s="89"/>
      <c r="AK25" s="282"/>
      <c r="AL25" s="73" t="s">
        <v>388</v>
      </c>
      <c r="AM25" s="45"/>
      <c r="AN25" s="88">
        <f t="shared" ref="AN25:AO25" si="133">SUM(AN23:AN24)</f>
        <v>344</v>
      </c>
      <c r="AO25" s="88">
        <f t="shared" si="133"/>
        <v>344</v>
      </c>
      <c r="AP25" s="43"/>
      <c r="AQ25" s="88">
        <f>SUM(AQ23:AQ24)</f>
        <v>344</v>
      </c>
      <c r="AR25" s="88">
        <f t="shared" ref="AR25:AU25" si="134">SUM(AR23:AR24)</f>
        <v>344</v>
      </c>
      <c r="AS25" s="88">
        <f t="shared" si="134"/>
        <v>344</v>
      </c>
      <c r="AT25" s="88">
        <f t="shared" si="134"/>
        <v>344</v>
      </c>
      <c r="AU25" s="88">
        <f t="shared" si="134"/>
        <v>344</v>
      </c>
      <c r="AV25" s="88">
        <f>SUM(AV23:AV24)</f>
        <v>344</v>
      </c>
      <c r="AW25" s="43"/>
      <c r="AX25" s="88">
        <f>SUM(AX23:AX24)</f>
        <v>344</v>
      </c>
      <c r="AY25" s="88">
        <f t="shared" ref="AY25:BB25" si="135">SUM(AY23:AY24)</f>
        <v>344</v>
      </c>
      <c r="AZ25" s="88">
        <f t="shared" si="135"/>
        <v>344</v>
      </c>
      <c r="BA25" s="88">
        <f t="shared" si="135"/>
        <v>344</v>
      </c>
      <c r="BB25" s="88">
        <f t="shared" si="135"/>
        <v>344</v>
      </c>
      <c r="BC25" s="88">
        <f>SUM(BC23:BC24)</f>
        <v>344</v>
      </c>
      <c r="BD25" s="43"/>
      <c r="BE25" s="88">
        <f>SUM(BE23:BE24)</f>
        <v>344</v>
      </c>
      <c r="BF25" s="88">
        <f t="shared" ref="BF25:BI25" si="136">SUM(BF23:BF24)</f>
        <v>344</v>
      </c>
      <c r="BG25" s="88">
        <f t="shared" si="136"/>
        <v>344</v>
      </c>
      <c r="BH25" s="88">
        <f t="shared" si="136"/>
        <v>344</v>
      </c>
      <c r="BI25" s="88">
        <f t="shared" si="136"/>
        <v>344</v>
      </c>
      <c r="BJ25" s="88">
        <f>SUM(BJ23:BJ24)</f>
        <v>344</v>
      </c>
      <c r="BK25" s="43"/>
      <c r="BL25" s="88">
        <f>SUM(BL23:BL24)</f>
        <v>344</v>
      </c>
      <c r="BM25" s="88">
        <f t="shared" ref="BM25:BQ25" si="137">SUM(BM23:BM24)</f>
        <v>344</v>
      </c>
      <c r="BN25" s="88">
        <f t="shared" si="137"/>
        <v>344</v>
      </c>
      <c r="BO25" s="88">
        <f t="shared" si="137"/>
        <v>344</v>
      </c>
      <c r="BP25" s="88">
        <f t="shared" si="137"/>
        <v>344</v>
      </c>
      <c r="BQ25" s="369">
        <f t="shared" si="137"/>
        <v>344</v>
      </c>
      <c r="BR25" s="368"/>
      <c r="BS25" s="353"/>
      <c r="BT25" s="282"/>
      <c r="BU25" s="73" t="s">
        <v>388</v>
      </c>
      <c r="BV25" s="43"/>
      <c r="BW25" s="88">
        <f t="shared" ref="BW25:BZ25" si="138">SUM(BW23:BW24)</f>
        <v>396</v>
      </c>
      <c r="BX25" s="88">
        <f t="shared" si="138"/>
        <v>396</v>
      </c>
      <c r="BY25" s="88">
        <f t="shared" si="138"/>
        <v>396</v>
      </c>
      <c r="BZ25" s="88">
        <f t="shared" si="138"/>
        <v>396</v>
      </c>
      <c r="CA25" s="88">
        <f>SUM(CA23:CA24)</f>
        <v>396</v>
      </c>
      <c r="CB25" s="88">
        <f>SUM(CB23:CB24)</f>
        <v>396</v>
      </c>
      <c r="CC25" s="43"/>
      <c r="CD25" s="88">
        <f t="shared" ref="CD25:CF25" si="139">SUM(CD23:CD24)</f>
        <v>396</v>
      </c>
      <c r="CE25" s="88">
        <f t="shared" si="139"/>
        <v>396</v>
      </c>
      <c r="CF25" s="88">
        <f t="shared" si="139"/>
        <v>396</v>
      </c>
      <c r="CG25" s="88">
        <f>SUM(CG23:CG24)</f>
        <v>396</v>
      </c>
      <c r="CH25" s="88">
        <f>SUM(CH23:CH24)</f>
        <v>396</v>
      </c>
      <c r="CI25" s="88">
        <f>SUM(CI23:CI24)</f>
        <v>396</v>
      </c>
      <c r="CJ25" s="43"/>
      <c r="CK25" s="88">
        <f t="shared" ref="CK25:CM25" si="140">SUM(CK23:CK24)</f>
        <v>396</v>
      </c>
      <c r="CL25" s="88">
        <f t="shared" si="140"/>
        <v>396</v>
      </c>
      <c r="CM25" s="88">
        <f t="shared" si="140"/>
        <v>396</v>
      </c>
      <c r="CN25" s="88">
        <f>SUM(CN23:CN24)</f>
        <v>396</v>
      </c>
      <c r="CO25" s="88">
        <f>SUM(CO23:CO24)</f>
        <v>396</v>
      </c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6"/>
      <c r="DA25" s="89"/>
      <c r="DB25" s="354"/>
      <c r="DC25" s="354"/>
      <c r="DD25" s="354"/>
      <c r="DE25" s="354"/>
      <c r="DF25" s="354"/>
      <c r="DG25" s="354"/>
      <c r="DH25" s="354"/>
      <c r="DI25" s="354"/>
      <c r="DJ25" s="354"/>
      <c r="DK25" s="354"/>
      <c r="DL25" s="354"/>
      <c r="DM25" s="354"/>
      <c r="DN25" s="354"/>
      <c r="DO25" s="354"/>
      <c r="DP25" s="354"/>
      <c r="DQ25" s="354"/>
      <c r="DR25" s="354"/>
      <c r="DS25" s="354"/>
      <c r="DT25" s="354"/>
      <c r="DU25" s="354"/>
      <c r="DV25" s="354"/>
      <c r="DW25" s="354"/>
      <c r="DX25" s="354"/>
      <c r="DY25" s="354"/>
      <c r="DZ25" s="354"/>
      <c r="EA25" s="354"/>
      <c r="EB25" s="354"/>
      <c r="EC25" s="354"/>
      <c r="ED25" s="354"/>
      <c r="EE25" s="354"/>
      <c r="EF25" s="354"/>
    </row>
    <row r="26" spans="1:136" ht="15" customHeight="1">
      <c r="A26" s="285"/>
      <c r="B26" s="282"/>
      <c r="C26" s="35" t="s">
        <v>45</v>
      </c>
      <c r="D26" s="33">
        <f>SUM(D8,D14,D20)</f>
        <v>445</v>
      </c>
      <c r="E26" s="33">
        <f t="shared" ref="E26:H26" si="141">SUM(E8,E14,E20)</f>
        <v>383</v>
      </c>
      <c r="F26" s="33">
        <f t="shared" si="141"/>
        <v>489</v>
      </c>
      <c r="G26" s="33">
        <f t="shared" si="141"/>
        <v>441</v>
      </c>
      <c r="H26" s="33">
        <f t="shared" si="141"/>
        <v>509</v>
      </c>
      <c r="I26" s="10"/>
      <c r="J26" s="33">
        <f>SUM(J8,J14,J20)</f>
        <v>460</v>
      </c>
      <c r="K26" s="33">
        <f t="shared" ref="K26:N26" si="142">SUM(K8,K14,K20)</f>
        <v>656</v>
      </c>
      <c r="L26" s="33">
        <f t="shared" si="142"/>
        <v>549</v>
      </c>
      <c r="M26" s="33">
        <f t="shared" si="142"/>
        <v>367</v>
      </c>
      <c r="N26" s="33">
        <f t="shared" si="142"/>
        <v>453</v>
      </c>
      <c r="O26" s="33">
        <f>SUM(O8,O14,O20)</f>
        <v>413</v>
      </c>
      <c r="P26" s="10"/>
      <c r="Q26" s="33">
        <f t="shared" ref="Q26:T26" si="143">SUM(Q8,Q14,Q20)</f>
        <v>382</v>
      </c>
      <c r="R26" s="33">
        <f t="shared" si="143"/>
        <v>410</v>
      </c>
      <c r="S26" s="33">
        <f>SUM(S8,S14,S20)</f>
        <v>397</v>
      </c>
      <c r="T26" s="33">
        <f t="shared" si="143"/>
        <v>341</v>
      </c>
      <c r="U26" s="385"/>
      <c r="V26" s="385"/>
      <c r="W26" s="10"/>
      <c r="X26" s="33">
        <f>SUM(X8,X14,X20)</f>
        <v>0</v>
      </c>
      <c r="Y26" s="33">
        <f t="shared" ref="Y26:AB26" si="144">SUM(Y8,Y14,Y20)</f>
        <v>0</v>
      </c>
      <c r="Z26" s="33">
        <f t="shared" si="144"/>
        <v>0</v>
      </c>
      <c r="AA26" s="33">
        <f t="shared" si="144"/>
        <v>0</v>
      </c>
      <c r="AB26" s="33">
        <f t="shared" si="144"/>
        <v>0</v>
      </c>
      <c r="AC26" s="33">
        <f>SUM(AC8,AC14,AC20)</f>
        <v>0</v>
      </c>
      <c r="AD26" s="10"/>
      <c r="AE26" s="33">
        <f t="shared" ref="AE26:AG26" si="145">SUM(AE8,AE14,AE20)</f>
        <v>0</v>
      </c>
      <c r="AF26" s="33">
        <f t="shared" si="145"/>
        <v>0</v>
      </c>
      <c r="AG26" s="33">
        <f>SUM(AG8,AG14,AG20)</f>
        <v>0</v>
      </c>
      <c r="AH26" s="348"/>
      <c r="AI26" s="346">
        <f>SUM(D26:AG26)</f>
        <v>6695</v>
      </c>
      <c r="AK26" s="282"/>
      <c r="AL26" s="35" t="s">
        <v>45</v>
      </c>
      <c r="AM26" s="385"/>
      <c r="AN26" s="10">
        <f>SUM(AN8,AN14,AN20)</f>
        <v>0</v>
      </c>
      <c r="AO26" s="10">
        <f>SUM(AO8,AO14,AO20)</f>
        <v>0</v>
      </c>
      <c r="AP26" s="10"/>
      <c r="AQ26" s="10">
        <f>SUM(AQ8,AQ14,AQ20)</f>
        <v>0</v>
      </c>
      <c r="AR26" s="10">
        <f>SUM(AR8,AR14,AR20)</f>
        <v>0</v>
      </c>
      <c r="AS26" s="10">
        <f t="shared" ref="AS26:AV26" si="146">SUM(AS8,AS14,AS20)</f>
        <v>0</v>
      </c>
      <c r="AT26" s="10">
        <f t="shared" si="146"/>
        <v>0</v>
      </c>
      <c r="AU26" s="10">
        <f t="shared" si="146"/>
        <v>0</v>
      </c>
      <c r="AV26" s="10">
        <f t="shared" si="146"/>
        <v>0</v>
      </c>
      <c r="AW26" s="10"/>
      <c r="AX26" s="10">
        <f>SUM(AX8,AX14,AX20)</f>
        <v>0</v>
      </c>
      <c r="AY26" s="10">
        <f>SUM(AY8,AY14,AY20)</f>
        <v>0</v>
      </c>
      <c r="AZ26" s="10">
        <f t="shared" ref="AZ26:BC26" si="147">SUM(AZ8,AZ14,AZ20)</f>
        <v>0</v>
      </c>
      <c r="BA26" s="10">
        <f t="shared" si="147"/>
        <v>0</v>
      </c>
      <c r="BB26" s="10">
        <f t="shared" si="147"/>
        <v>0</v>
      </c>
      <c r="BC26" s="10">
        <f t="shared" si="147"/>
        <v>0</v>
      </c>
      <c r="BD26" s="10"/>
      <c r="BE26" s="10">
        <f>SUM(BE8,BE14,BE20)</f>
        <v>0</v>
      </c>
      <c r="BF26" s="10">
        <f>SUM(BF8,BF14,BF20)</f>
        <v>0</v>
      </c>
      <c r="BG26" s="10">
        <f t="shared" ref="BG26:BJ26" si="148">SUM(BG8,BG14,BG20)</f>
        <v>0</v>
      </c>
      <c r="BH26" s="10">
        <f t="shared" si="148"/>
        <v>0</v>
      </c>
      <c r="BI26" s="10">
        <f t="shared" si="148"/>
        <v>0</v>
      </c>
      <c r="BJ26" s="10">
        <f t="shared" si="148"/>
        <v>0</v>
      </c>
      <c r="BK26" s="10"/>
      <c r="BL26" s="10">
        <f>SUM(BL8,BL14,BL20)</f>
        <v>0</v>
      </c>
      <c r="BM26" s="10">
        <f>SUM(BM8,BM14,BM20)</f>
        <v>0</v>
      </c>
      <c r="BN26" s="10">
        <f t="shared" ref="BN26:BQ26" si="149">SUM(BN8,BN14,BN20)</f>
        <v>0</v>
      </c>
      <c r="BO26" s="10">
        <f t="shared" si="149"/>
        <v>0</v>
      </c>
      <c r="BP26" s="10">
        <f t="shared" si="149"/>
        <v>0</v>
      </c>
      <c r="BQ26" s="10">
        <f t="shared" si="149"/>
        <v>0</v>
      </c>
      <c r="BR26" s="346">
        <f>SUM(AM26:BP26)</f>
        <v>0</v>
      </c>
      <c r="BS26" s="353"/>
      <c r="BT26" s="282"/>
      <c r="BU26" s="35" t="s">
        <v>45</v>
      </c>
      <c r="BV26" s="10"/>
      <c r="BW26" s="10">
        <f>SUM(BW8,BW14,BW20)</f>
        <v>0</v>
      </c>
      <c r="BX26" s="10">
        <f t="shared" ref="BX26:CB26" si="150">SUM(BX8,BX14,BX20)</f>
        <v>0</v>
      </c>
      <c r="BY26" s="10">
        <f t="shared" si="150"/>
        <v>0</v>
      </c>
      <c r="BZ26" s="10">
        <f t="shared" si="150"/>
        <v>0</v>
      </c>
      <c r="CA26" s="10">
        <f t="shared" si="150"/>
        <v>0</v>
      </c>
      <c r="CB26" s="10">
        <f t="shared" si="150"/>
        <v>0</v>
      </c>
      <c r="CC26" s="10"/>
      <c r="CD26" s="10">
        <f>SUM(CD8,CD14,CD20)</f>
        <v>0</v>
      </c>
      <c r="CE26" s="10">
        <f t="shared" ref="CE26:CO26" si="151">SUM(CE8,CE14,CE20)</f>
        <v>0</v>
      </c>
      <c r="CF26" s="10">
        <f t="shared" si="151"/>
        <v>0</v>
      </c>
      <c r="CG26" s="10">
        <f t="shared" si="151"/>
        <v>0</v>
      </c>
      <c r="CH26" s="10">
        <f t="shared" si="151"/>
        <v>0</v>
      </c>
      <c r="CI26" s="10">
        <f t="shared" si="151"/>
        <v>0</v>
      </c>
      <c r="CJ26" s="10"/>
      <c r="CK26" s="10">
        <f t="shared" si="151"/>
        <v>0</v>
      </c>
      <c r="CL26" s="10">
        <f t="shared" si="151"/>
        <v>0</v>
      </c>
      <c r="CM26" s="10">
        <f t="shared" si="151"/>
        <v>0</v>
      </c>
      <c r="CN26" s="10">
        <f t="shared" si="151"/>
        <v>0</v>
      </c>
      <c r="CO26" s="10">
        <f t="shared" si="151"/>
        <v>0</v>
      </c>
      <c r="CP26" s="385"/>
      <c r="CQ26" s="385"/>
      <c r="CR26" s="385"/>
      <c r="CS26" s="385"/>
      <c r="CT26" s="385"/>
      <c r="CU26" s="385"/>
      <c r="CV26" s="385"/>
      <c r="CW26" s="385"/>
      <c r="CX26" s="385"/>
      <c r="CY26" s="385"/>
      <c r="CZ26" s="348"/>
      <c r="DA26" s="346">
        <f>SUM(BV26:CY26)</f>
        <v>0</v>
      </c>
      <c r="DB26" s="354"/>
      <c r="DC26" s="354"/>
      <c r="DD26" s="354"/>
      <c r="DE26" s="354"/>
      <c r="DF26" s="354"/>
      <c r="DG26" s="354"/>
      <c r="DH26" s="354"/>
      <c r="DI26" s="354"/>
      <c r="DJ26" s="354"/>
      <c r="DK26" s="354"/>
      <c r="DL26" s="354"/>
      <c r="DM26" s="354"/>
      <c r="DN26" s="354"/>
      <c r="DO26" s="354"/>
      <c r="DP26" s="354"/>
      <c r="DQ26" s="354"/>
      <c r="DR26" s="354"/>
      <c r="DS26" s="354"/>
      <c r="DT26" s="354"/>
      <c r="DU26" s="354"/>
      <c r="DV26" s="354"/>
      <c r="DW26" s="354"/>
      <c r="DX26" s="354"/>
      <c r="DY26" s="354"/>
      <c r="DZ26" s="354"/>
      <c r="EA26" s="354"/>
      <c r="EB26" s="354"/>
      <c r="EC26" s="354"/>
      <c r="ED26" s="354"/>
      <c r="EE26" s="354"/>
      <c r="EF26" s="354"/>
    </row>
    <row r="27" spans="1:136" ht="15" customHeight="1" thickBot="1">
      <c r="A27" s="285"/>
      <c r="B27" s="282"/>
      <c r="C27" s="73" t="s">
        <v>389</v>
      </c>
      <c r="D27" s="342">
        <f>IF(D26&gt;D23,D23,D26)-D23</f>
        <v>0</v>
      </c>
      <c r="E27" s="342">
        <f>D27+(IF(E26&gt;E23,E23,E26)-E23)</f>
        <v>0</v>
      </c>
      <c r="F27" s="342">
        <f t="shared" ref="F27:H27" si="152">E27+(IF(F26&gt;F23,F23,F26)-F23)</f>
        <v>0</v>
      </c>
      <c r="G27" s="342">
        <f t="shared" si="152"/>
        <v>0</v>
      </c>
      <c r="H27" s="342">
        <f t="shared" si="152"/>
        <v>0</v>
      </c>
      <c r="I27" s="27"/>
      <c r="J27" s="342">
        <f>H27+(IF(J26&gt;J23,J23,J26)-J23)</f>
        <v>0</v>
      </c>
      <c r="K27" s="342">
        <f t="shared" ref="K27:O27" si="153">J27+(IF(K26&gt;K23,K23,K26)-K23)</f>
        <v>0</v>
      </c>
      <c r="L27" s="342">
        <f t="shared" si="153"/>
        <v>0</v>
      </c>
      <c r="M27" s="342">
        <f t="shared" si="153"/>
        <v>-6</v>
      </c>
      <c r="N27" s="342">
        <f t="shared" si="153"/>
        <v>-6</v>
      </c>
      <c r="O27" s="342">
        <f t="shared" si="153"/>
        <v>-6</v>
      </c>
      <c r="P27" s="27"/>
      <c r="Q27" s="342">
        <f>O27+(IF(Q26&gt;Q23,Q23,Q26)-Q23)</f>
        <v>-6</v>
      </c>
      <c r="R27" s="342">
        <f t="shared" ref="R27:T27" si="154">Q27+(IF(R26&gt;R23,R23,R26)-R23)</f>
        <v>-6</v>
      </c>
      <c r="S27" s="342">
        <f t="shared" si="154"/>
        <v>-6</v>
      </c>
      <c r="T27" s="342">
        <f t="shared" si="154"/>
        <v>-38</v>
      </c>
      <c r="U27" s="386"/>
      <c r="V27" s="386"/>
      <c r="W27" s="27"/>
      <c r="X27" s="342">
        <f>T27+(IF(X26&gt;X23,X23,X26)-X23)</f>
        <v>-411</v>
      </c>
      <c r="Y27" s="342">
        <f t="shared" ref="Y27:AC27" si="155">X27+(IF(Y26&gt;Y23,Y23,Y26)-Y23)</f>
        <v>-784</v>
      </c>
      <c r="Z27" s="342">
        <f t="shared" si="155"/>
        <v>-1157</v>
      </c>
      <c r="AA27" s="342">
        <f t="shared" si="155"/>
        <v>-1530</v>
      </c>
      <c r="AB27" s="342">
        <f t="shared" si="155"/>
        <v>-1903</v>
      </c>
      <c r="AC27" s="342">
        <f t="shared" si="155"/>
        <v>-2276</v>
      </c>
      <c r="AD27" s="27"/>
      <c r="AE27" s="342">
        <f>AC27+(IF(AE26&gt;AE23,AE23,AE26)-AE23)</f>
        <v>-2649</v>
      </c>
      <c r="AF27" s="342">
        <f t="shared" ref="AF27:AG27" si="156">AE27+(IF(AF26&gt;AF23,AF23,AF26)-AF23)</f>
        <v>-3022</v>
      </c>
      <c r="AG27" s="342">
        <f t="shared" si="156"/>
        <v>-3395</v>
      </c>
      <c r="AH27" s="349"/>
      <c r="AI27" s="346">
        <f>ROUNDUP(AG27,0)</f>
        <v>-3395</v>
      </c>
      <c r="AK27" s="282"/>
      <c r="AL27" s="73" t="s">
        <v>389</v>
      </c>
      <c r="AM27" s="386"/>
      <c r="AN27" s="342">
        <f t="shared" ref="AN27:AO27" si="157">AM27+(IF(AN26&gt;AN23,AN23,AN26)-AN23)</f>
        <v>-344</v>
      </c>
      <c r="AO27" s="342">
        <f t="shared" si="157"/>
        <v>-688</v>
      </c>
      <c r="AP27" s="27"/>
      <c r="AQ27" s="342">
        <f>AO27+(IF(AQ26&gt;AQ23,AQ23,AQ26)-AQ23)</f>
        <v>-1032</v>
      </c>
      <c r="AR27" s="342">
        <f t="shared" ref="AR27:AV27" si="158">AQ27+(IF(AR26&gt;AR23,AR23,AR26)-AR23)</f>
        <v>-1376</v>
      </c>
      <c r="AS27" s="342">
        <f t="shared" si="158"/>
        <v>-1720</v>
      </c>
      <c r="AT27" s="342">
        <f t="shared" si="158"/>
        <v>-2064</v>
      </c>
      <c r="AU27" s="342">
        <f t="shared" si="158"/>
        <v>-2408</v>
      </c>
      <c r="AV27" s="342">
        <f t="shared" si="158"/>
        <v>-2752</v>
      </c>
      <c r="AW27" s="27"/>
      <c r="AX27" s="342">
        <f>AV27+(IF(AX26&gt;AX23,AX23,AX26)-AX23)</f>
        <v>-3096</v>
      </c>
      <c r="AY27" s="342">
        <f t="shared" ref="AY27:BC27" si="159">AX27+(IF(AY26&gt;AY23,AY23,AY26)-AY23)</f>
        <v>-3440</v>
      </c>
      <c r="AZ27" s="342">
        <f t="shared" si="159"/>
        <v>-3784</v>
      </c>
      <c r="BA27" s="342">
        <f t="shared" si="159"/>
        <v>-4128</v>
      </c>
      <c r="BB27" s="342">
        <f t="shared" si="159"/>
        <v>-4472</v>
      </c>
      <c r="BC27" s="342">
        <f t="shared" si="159"/>
        <v>-4816</v>
      </c>
      <c r="BD27" s="27"/>
      <c r="BE27" s="342">
        <f>BC27+(IF(BE26&gt;BE23,BE23,BE26)-BE23)</f>
        <v>-5160</v>
      </c>
      <c r="BF27" s="342">
        <f t="shared" ref="BF27:BJ27" si="160">BE27+(IF(BF26&gt;BF23,BF23,BF26)-BF23)</f>
        <v>-5504</v>
      </c>
      <c r="BG27" s="342">
        <f t="shared" si="160"/>
        <v>-5848</v>
      </c>
      <c r="BH27" s="342">
        <f t="shared" si="160"/>
        <v>-6192</v>
      </c>
      <c r="BI27" s="342">
        <f t="shared" si="160"/>
        <v>-6536</v>
      </c>
      <c r="BJ27" s="342">
        <f t="shared" si="160"/>
        <v>-6880</v>
      </c>
      <c r="BK27" s="27"/>
      <c r="BL27" s="342">
        <f>BJ27+(IF(BL26&gt;BL23,BL23,BL26)-BL23)</f>
        <v>-7224</v>
      </c>
      <c r="BM27" s="342">
        <f t="shared" ref="BM27:BQ27" si="161">BL27+(IF(BM26&gt;BM23,BM23,BM26)-BM23)</f>
        <v>-7568</v>
      </c>
      <c r="BN27" s="342">
        <f t="shared" si="161"/>
        <v>-7912</v>
      </c>
      <c r="BO27" s="342">
        <f t="shared" si="161"/>
        <v>-8256</v>
      </c>
      <c r="BP27" s="342">
        <f t="shared" si="161"/>
        <v>-8600</v>
      </c>
      <c r="BQ27" s="342">
        <f t="shared" si="161"/>
        <v>-8944</v>
      </c>
      <c r="BR27" s="346">
        <f>ROUNDUP(BP27,0)</f>
        <v>-8600</v>
      </c>
      <c r="BS27" s="353"/>
      <c r="BT27" s="282"/>
      <c r="BU27" s="73" t="s">
        <v>389</v>
      </c>
      <c r="BV27" s="27"/>
      <c r="BW27" s="342">
        <f>BV27+(IF(BW26&gt;BW23,BW23,BW26)-BW23)</f>
        <v>-396</v>
      </c>
      <c r="BX27" s="342">
        <f t="shared" ref="BX27:CB27" si="162">BW27+(IF(BX26&gt;BX23,BX23,BX26)-BX23)</f>
        <v>-792</v>
      </c>
      <c r="BY27" s="342">
        <f t="shared" si="162"/>
        <v>-1188</v>
      </c>
      <c r="BZ27" s="342">
        <f t="shared" si="162"/>
        <v>-1584</v>
      </c>
      <c r="CA27" s="342">
        <f t="shared" si="162"/>
        <v>-1980</v>
      </c>
      <c r="CB27" s="342">
        <f t="shared" si="162"/>
        <v>-2376</v>
      </c>
      <c r="CC27" s="27"/>
      <c r="CD27" s="342">
        <f>CB27+(IF(CD26&gt;CD23,CD23,CD26)-CD23)</f>
        <v>-2772</v>
      </c>
      <c r="CE27" s="342">
        <f t="shared" ref="CE27:CI27" si="163">CD27+(IF(CE26&gt;CE23,CE23,CE26)-CE23)</f>
        <v>-3168</v>
      </c>
      <c r="CF27" s="342">
        <f t="shared" si="163"/>
        <v>-3564</v>
      </c>
      <c r="CG27" s="342">
        <f t="shared" si="163"/>
        <v>-3960</v>
      </c>
      <c r="CH27" s="342">
        <f t="shared" si="163"/>
        <v>-4356</v>
      </c>
      <c r="CI27" s="342">
        <f t="shared" si="163"/>
        <v>-4752</v>
      </c>
      <c r="CJ27" s="27"/>
      <c r="CK27" s="342">
        <f>CI27+(IF(CK26&gt;CK23,CK23,CK26)-CK23)</f>
        <v>-5148</v>
      </c>
      <c r="CL27" s="342">
        <f t="shared" ref="CL27:CO27" si="164">CK27+(IF(CL26&gt;CL23,CL23,CL26)-CL23)</f>
        <v>-5544</v>
      </c>
      <c r="CM27" s="342">
        <f t="shared" si="164"/>
        <v>-5940</v>
      </c>
      <c r="CN27" s="342">
        <f t="shared" si="164"/>
        <v>-6336</v>
      </c>
      <c r="CO27" s="342">
        <f t="shared" si="164"/>
        <v>-6732</v>
      </c>
      <c r="CP27" s="386"/>
      <c r="CQ27" s="386"/>
      <c r="CR27" s="386"/>
      <c r="CS27" s="386"/>
      <c r="CT27" s="386"/>
      <c r="CU27" s="386"/>
      <c r="CV27" s="386"/>
      <c r="CW27" s="386"/>
      <c r="CX27" s="386"/>
      <c r="CY27" s="386"/>
      <c r="CZ27" s="349"/>
      <c r="DA27" s="390">
        <f>ROUNDUP(CO27,0)</f>
        <v>-6732</v>
      </c>
      <c r="DB27" s="354"/>
      <c r="DC27" s="354"/>
      <c r="DD27" s="354"/>
      <c r="DE27" s="354"/>
      <c r="DF27" s="354"/>
      <c r="DG27" s="354"/>
      <c r="DH27" s="354"/>
      <c r="DI27" s="354"/>
      <c r="DJ27" s="354"/>
      <c r="DK27" s="354"/>
      <c r="DL27" s="354"/>
      <c r="DM27" s="354"/>
      <c r="DN27" s="354"/>
      <c r="DO27" s="354"/>
      <c r="DP27" s="354"/>
      <c r="DQ27" s="354"/>
      <c r="DR27" s="354"/>
      <c r="DS27" s="354"/>
      <c r="DT27" s="354"/>
      <c r="DU27" s="354"/>
      <c r="DV27" s="354"/>
      <c r="DW27" s="354"/>
      <c r="DX27" s="354"/>
      <c r="DY27" s="354"/>
      <c r="DZ27" s="354"/>
      <c r="EA27" s="354"/>
      <c r="EB27" s="354"/>
      <c r="EC27" s="354"/>
      <c r="ED27" s="354"/>
      <c r="EE27" s="354"/>
      <c r="EF27" s="354"/>
    </row>
    <row r="28" spans="1:136" ht="15.75" customHeight="1" thickBot="1">
      <c r="A28" s="286"/>
      <c r="B28" s="283"/>
      <c r="C28" s="143" t="s">
        <v>94</v>
      </c>
      <c r="D28" s="351">
        <f>IF(D26&gt;172,D26-172,0)-D24</f>
        <v>251</v>
      </c>
      <c r="E28" s="352">
        <f>D28 + (IF(E26&gt;172,E26-172,0)-E24)</f>
        <v>440</v>
      </c>
      <c r="F28" s="352">
        <f t="shared" ref="F28:H28" si="165">E28 + (IF(F26&gt;172,F26-172,0)-F24)</f>
        <v>735</v>
      </c>
      <c r="G28" s="352">
        <f t="shared" si="165"/>
        <v>982</v>
      </c>
      <c r="H28" s="352">
        <f t="shared" si="165"/>
        <v>1297</v>
      </c>
      <c r="I28" s="144"/>
      <c r="J28" s="352">
        <f>H28+(IF(J26&gt;172,J26-172,0)-J24)</f>
        <v>1563</v>
      </c>
      <c r="K28" s="352">
        <f>J28 + (IF(K26&gt;172,K26-172,0)-K24)</f>
        <v>2025</v>
      </c>
      <c r="L28" s="352">
        <f t="shared" ref="L28:O28" si="166">K28 + (IF(L26&gt;172,L26-172,0)-L24)</f>
        <v>2380</v>
      </c>
      <c r="M28" s="352">
        <f t="shared" si="166"/>
        <v>2553</v>
      </c>
      <c r="N28" s="352">
        <f t="shared" si="166"/>
        <v>2812</v>
      </c>
      <c r="O28" s="352">
        <f t="shared" si="166"/>
        <v>3031</v>
      </c>
      <c r="P28" s="144"/>
      <c r="Q28" s="352">
        <f>O28+(IF(Q26&gt;172,Q26-172,0)-Q24)</f>
        <v>3219</v>
      </c>
      <c r="R28" s="352">
        <f>Q28 + (IF(R26&gt;172,R26-172,0)-R24)</f>
        <v>3435</v>
      </c>
      <c r="S28" s="352">
        <f t="shared" ref="S28:V28" si="167">R28 + (IF(S26&gt;172,S26-172,0)-S24)</f>
        <v>3638</v>
      </c>
      <c r="T28" s="352">
        <f t="shared" si="167"/>
        <v>3785</v>
      </c>
      <c r="U28" s="388"/>
      <c r="V28" s="388"/>
      <c r="W28" s="144"/>
      <c r="X28" s="352">
        <f>T28+(IF(X26&gt;172,X26-172,0)-X24)</f>
        <v>3763</v>
      </c>
      <c r="Y28" s="352">
        <f>X28 + (IF(Y26&gt;172,Y26-172,0)-Y24)</f>
        <v>3741</v>
      </c>
      <c r="Z28" s="352">
        <f t="shared" ref="Z28:AC28" si="168">Y28 + (IF(Z26&gt;172,Z26-172,0)-Z24)</f>
        <v>3719</v>
      </c>
      <c r="AA28" s="352">
        <f t="shared" si="168"/>
        <v>3697</v>
      </c>
      <c r="AB28" s="352">
        <f t="shared" si="168"/>
        <v>3675</v>
      </c>
      <c r="AC28" s="352">
        <f t="shared" si="168"/>
        <v>3653</v>
      </c>
      <c r="AD28" s="144"/>
      <c r="AE28" s="352">
        <f>AC28+(IF(AE26&gt;172,AE26-172,0)-AE24)</f>
        <v>3631</v>
      </c>
      <c r="AF28" s="352">
        <f>AE28 + (IF(AF26&gt;172,AF26-172,0)-AF24)</f>
        <v>3609</v>
      </c>
      <c r="AG28" s="352">
        <f t="shared" ref="AG28" si="169">AF28 + (IF(AG26&gt;172,AG26-172,0)-AG24)</f>
        <v>3587</v>
      </c>
      <c r="AH28" s="350"/>
      <c r="AI28" s="347">
        <f>AG28</f>
        <v>3587</v>
      </c>
      <c r="AK28" s="283"/>
      <c r="AL28" s="142" t="s">
        <v>94</v>
      </c>
      <c r="AM28" s="388"/>
      <c r="AN28" s="352">
        <f>AM28 + (IF(AN26&gt;172,AN26-172,0)-AN24)</f>
        <v>0</v>
      </c>
      <c r="AO28" s="352">
        <f t="shared" ref="AO28" si="170">AN28 + (IF(AO26&gt;172,AO26-172,0)-AO24)</f>
        <v>0</v>
      </c>
      <c r="AP28" s="144"/>
      <c r="AQ28" s="352">
        <f>AO28+(IF(AQ26&gt;172,AQ26-172,0)-AQ24)</f>
        <v>0</v>
      </c>
      <c r="AR28" s="352">
        <f>AQ28 + (IF(AR26&gt;172,AR26-172,0)-AR24)</f>
        <v>0</v>
      </c>
      <c r="AS28" s="352">
        <f t="shared" ref="AS28:AV28" si="171">AR28 + (IF(AS26&gt;172,AS26-172,0)-AS24)</f>
        <v>0</v>
      </c>
      <c r="AT28" s="352">
        <f t="shared" si="171"/>
        <v>0</v>
      </c>
      <c r="AU28" s="352">
        <f t="shared" si="171"/>
        <v>0</v>
      </c>
      <c r="AV28" s="352">
        <f t="shared" si="171"/>
        <v>0</v>
      </c>
      <c r="AW28" s="144"/>
      <c r="AX28" s="352">
        <f>AV28+(IF(AX26&gt;172,AX26-172,0)-AX24)</f>
        <v>0</v>
      </c>
      <c r="AY28" s="352">
        <f>AX28 + (IF(AY26&gt;172,AY26-172,0)-AY24)</f>
        <v>0</v>
      </c>
      <c r="AZ28" s="352">
        <f t="shared" ref="AZ28:BC28" si="172">AY28 + (IF(AZ26&gt;172,AZ26-172,0)-AZ24)</f>
        <v>0</v>
      </c>
      <c r="BA28" s="352">
        <f t="shared" si="172"/>
        <v>0</v>
      </c>
      <c r="BB28" s="352">
        <f t="shared" si="172"/>
        <v>0</v>
      </c>
      <c r="BC28" s="352">
        <f t="shared" si="172"/>
        <v>0</v>
      </c>
      <c r="BD28" s="144"/>
      <c r="BE28" s="352">
        <f>BC28+(IF(BE26&gt;172,BE26-172,0)-BE24)</f>
        <v>0</v>
      </c>
      <c r="BF28" s="352">
        <f>BE28 + (IF(BF26&gt;172,BF26-172,0)-BF24)</f>
        <v>0</v>
      </c>
      <c r="BG28" s="352">
        <f t="shared" ref="BG28:BJ28" si="173">BF28 + (IF(BG26&gt;172,BG26-172,0)-BG24)</f>
        <v>0</v>
      </c>
      <c r="BH28" s="352">
        <f t="shared" si="173"/>
        <v>0</v>
      </c>
      <c r="BI28" s="352">
        <f t="shared" si="173"/>
        <v>0</v>
      </c>
      <c r="BJ28" s="352">
        <f t="shared" si="173"/>
        <v>0</v>
      </c>
      <c r="BK28" s="144"/>
      <c r="BL28" s="352">
        <f>BJ28+(IF(BL26&gt;172,BL26-172,0)-BL24)</f>
        <v>0</v>
      </c>
      <c r="BM28" s="352">
        <f>BL28 + (IF(BM26&gt;172,BM26-172,0)-BM24)</f>
        <v>0</v>
      </c>
      <c r="BN28" s="352">
        <f t="shared" ref="BN28:BQ28" si="174">BM28 + (IF(BN26&gt;172,BN26-172,0)-BN24)</f>
        <v>0</v>
      </c>
      <c r="BO28" s="352">
        <f t="shared" si="174"/>
        <v>0</v>
      </c>
      <c r="BP28" s="352">
        <f t="shared" si="174"/>
        <v>0</v>
      </c>
      <c r="BQ28" s="352">
        <f t="shared" si="174"/>
        <v>0</v>
      </c>
      <c r="BR28" s="347">
        <f>BP28</f>
        <v>0</v>
      </c>
      <c r="BS28" s="353"/>
      <c r="BT28" s="283"/>
      <c r="BU28" s="142" t="s">
        <v>94</v>
      </c>
      <c r="BV28" s="144"/>
      <c r="BW28" s="352">
        <f>BV28 + (IF(BW26&gt;172,BW26-172,0)-BW24)</f>
        <v>0</v>
      </c>
      <c r="BX28" s="352">
        <f t="shared" ref="BX28:BZ28" si="175">BW28 + (IF(BX26&gt;172,BX26-172,0)-BX24)</f>
        <v>0</v>
      </c>
      <c r="BY28" s="352">
        <f t="shared" si="175"/>
        <v>0</v>
      </c>
      <c r="BZ28" s="352">
        <f t="shared" si="175"/>
        <v>0</v>
      </c>
      <c r="CA28" s="352">
        <f>BY28+(IF(CA26&gt;172,CA26-172,0)-CA24)</f>
        <v>0</v>
      </c>
      <c r="CB28" s="352">
        <f>BZ28+(IF(CB26&gt;172,CB26-172,0)-CB24)</f>
        <v>0</v>
      </c>
      <c r="CC28" s="144"/>
      <c r="CD28" s="352">
        <f t="shared" ref="CD28:CH28" si="176">CC28 + (IF(CD26&gt;172,CD26-172,0)-CD24)</f>
        <v>0</v>
      </c>
      <c r="CE28" s="352">
        <f t="shared" si="176"/>
        <v>0</v>
      </c>
      <c r="CF28" s="352">
        <f t="shared" si="176"/>
        <v>0</v>
      </c>
      <c r="CG28" s="352">
        <f t="shared" si="176"/>
        <v>0</v>
      </c>
      <c r="CH28" s="352">
        <f t="shared" si="176"/>
        <v>0</v>
      </c>
      <c r="CI28" s="352">
        <f>CG28+(IF(CI26&gt;172,CI26-172,0)-CI24)</f>
        <v>0</v>
      </c>
      <c r="CJ28" s="144"/>
      <c r="CK28" s="352">
        <f t="shared" ref="CK28:CO28" si="177">CJ28 + (IF(CK26&gt;172,CK26-172,0)-CK24)</f>
        <v>0</v>
      </c>
      <c r="CL28" s="352">
        <f t="shared" si="177"/>
        <v>0</v>
      </c>
      <c r="CM28" s="352">
        <f t="shared" si="177"/>
        <v>0</v>
      </c>
      <c r="CN28" s="352">
        <f t="shared" si="177"/>
        <v>0</v>
      </c>
      <c r="CO28" s="352">
        <f t="shared" si="177"/>
        <v>0</v>
      </c>
      <c r="CP28" s="388"/>
      <c r="CQ28" s="388"/>
      <c r="CR28" s="388"/>
      <c r="CS28" s="388"/>
      <c r="CT28" s="388"/>
      <c r="CU28" s="388"/>
      <c r="CV28" s="388"/>
      <c r="CW28" s="388"/>
      <c r="CX28" s="388"/>
      <c r="CY28" s="388"/>
      <c r="CZ28" s="350"/>
      <c r="DA28" s="343">
        <f>CO28</f>
        <v>0</v>
      </c>
      <c r="DB28" s="354"/>
      <c r="DC28" s="354"/>
      <c r="DD28" s="354"/>
      <c r="DE28" s="354"/>
      <c r="DF28" s="354"/>
      <c r="DG28" s="354"/>
      <c r="DH28" s="354"/>
      <c r="DI28" s="354"/>
      <c r="DJ28" s="354"/>
      <c r="DK28" s="354"/>
      <c r="DL28" s="354"/>
      <c r="DM28" s="354"/>
      <c r="DN28" s="354"/>
      <c r="DO28" s="354"/>
      <c r="DP28" s="354"/>
      <c r="DQ28" s="354"/>
      <c r="DR28" s="354"/>
      <c r="DS28" s="354"/>
      <c r="DT28" s="354"/>
      <c r="DU28" s="354"/>
      <c r="DV28" s="354"/>
      <c r="DW28" s="354"/>
      <c r="DX28" s="354"/>
      <c r="DY28" s="354"/>
      <c r="DZ28" s="354"/>
      <c r="EA28" s="354"/>
      <c r="EB28" s="354"/>
      <c r="EC28" s="354"/>
      <c r="ED28" s="354"/>
      <c r="EE28" s="354"/>
      <c r="EF28" s="354"/>
    </row>
    <row r="29" spans="1:136" ht="15" customHeight="1" thickBot="1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383"/>
      <c r="U29" s="383"/>
      <c r="V29" s="383"/>
      <c r="W29" s="383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M29" s="389"/>
      <c r="CP29" s="389"/>
      <c r="CQ29" s="389"/>
      <c r="CR29" s="389"/>
      <c r="CS29" s="389"/>
      <c r="CT29" s="389"/>
      <c r="CU29" s="389"/>
      <c r="CV29" s="389"/>
      <c r="CW29" s="389"/>
      <c r="CX29" s="389"/>
      <c r="CY29" s="392"/>
      <c r="CZ29" s="392"/>
      <c r="DA29" s="354"/>
      <c r="DB29" s="354"/>
      <c r="DC29" s="354"/>
      <c r="DD29" s="354"/>
      <c r="DE29" s="354"/>
      <c r="DF29" s="354"/>
      <c r="DG29" s="354"/>
      <c r="DH29" s="354"/>
      <c r="DI29" s="354"/>
      <c r="DJ29" s="354"/>
      <c r="DK29" s="354"/>
      <c r="DL29" s="354"/>
      <c r="DM29" s="354"/>
      <c r="DN29" s="354"/>
      <c r="DO29" s="354"/>
      <c r="DP29" s="354"/>
      <c r="DQ29" s="354"/>
      <c r="DR29" s="354"/>
      <c r="DS29" s="354"/>
      <c r="DT29" s="354"/>
      <c r="DU29" s="354"/>
      <c r="DV29" s="354"/>
      <c r="DW29" s="354"/>
      <c r="DX29" s="354"/>
      <c r="DY29" s="354"/>
      <c r="DZ29" s="354"/>
      <c r="EA29" s="354"/>
      <c r="EB29" s="354"/>
      <c r="EC29" s="354"/>
      <c r="ED29" s="354"/>
      <c r="EE29" s="354"/>
      <c r="EF29" s="354"/>
    </row>
    <row r="30" spans="1:136" ht="15.75" customHeight="1">
      <c r="A30" s="284" t="s">
        <v>390</v>
      </c>
      <c r="B30" s="281" t="s">
        <v>42</v>
      </c>
      <c r="C30" s="34" t="s">
        <v>88</v>
      </c>
      <c r="D30" s="50">
        <f>ROUNDUP((PLANEJAMENTO!$AY$5/PLANEJAMENTO!$BG$3)*PLANEJAMENTO!$BJ$3,0)</f>
        <v>67</v>
      </c>
      <c r="E30" s="50">
        <f>ROUNDUP((PLANEJAMENTO!$AY$5/PLANEJAMENTO!$BG$3)*PLANEJAMENTO!$BJ$3,0)</f>
        <v>67</v>
      </c>
      <c r="F30" s="50">
        <f>ROUNDUP((PLANEJAMENTO!$AY$5/PLANEJAMENTO!$BG$3)*PLANEJAMENTO!$BJ$3,0)</f>
        <v>67</v>
      </c>
      <c r="G30" s="50">
        <f>ROUNDUP((PLANEJAMENTO!$AY$5/PLANEJAMENTO!$BG$3)*PLANEJAMENTO!$BJ$3,0)</f>
        <v>67</v>
      </c>
      <c r="H30" s="50">
        <f>ROUNDUP((PLANEJAMENTO!$AY$5/PLANEJAMENTO!$BG$3)*PLANEJAMENTO!$BJ$3,0)</f>
        <v>67</v>
      </c>
      <c r="I30" s="38"/>
      <c r="J30" s="50">
        <f>ROUNDUP((PLANEJAMENTO!$AY$5/PLANEJAMENTO!$BG$3)*PLANEJAMENTO!$BJ$3,0)</f>
        <v>67</v>
      </c>
      <c r="K30" s="50">
        <f>ROUNDUP((PLANEJAMENTO!$AY$5/PLANEJAMENTO!$BG$3)*PLANEJAMENTO!$BJ$3,0)</f>
        <v>67</v>
      </c>
      <c r="L30" s="50">
        <f>ROUNDUP((PLANEJAMENTO!$AY$5/PLANEJAMENTO!$BG$3)*PLANEJAMENTO!$BJ$3,0)</f>
        <v>67</v>
      </c>
      <c r="M30" s="50">
        <f>ROUNDUP((PLANEJAMENTO!$AY$5/PLANEJAMENTO!$BG$3)*PLANEJAMENTO!$BJ$3,0)</f>
        <v>67</v>
      </c>
      <c r="N30" s="50">
        <f>ROUNDUP((PLANEJAMENTO!$AY$5/PLANEJAMENTO!$BG$3)*PLANEJAMENTO!$BJ$3,0)</f>
        <v>67</v>
      </c>
      <c r="O30" s="50">
        <f>ROUNDUP((PLANEJAMENTO!$AY$5/PLANEJAMENTO!$BG$3)*PLANEJAMENTO!$BJ$3,0)</f>
        <v>67</v>
      </c>
      <c r="P30" s="38"/>
      <c r="Q30" s="50">
        <f>ROUNDUP((PLANEJAMENTO!$AY$5/PLANEJAMENTO!$BG$3)*PLANEJAMENTO!$BJ$3,0)</f>
        <v>67</v>
      </c>
      <c r="R30" s="50">
        <f>ROUNDUP((PLANEJAMENTO!$AY$5/PLANEJAMENTO!$BG$3)*PLANEJAMENTO!$BJ$3,0)</f>
        <v>67</v>
      </c>
      <c r="S30" s="50">
        <f>ROUNDUP((PLANEJAMENTO!$AY$5/PLANEJAMENTO!$BG$3)*PLANEJAMENTO!$BJ$3,0)</f>
        <v>67</v>
      </c>
      <c r="T30" s="50">
        <f>ROUNDUP((PLANEJAMENTO!$AY$5/PLANEJAMENTO!$BG$3)*PLANEJAMENTO!$BJ$3,0)</f>
        <v>67</v>
      </c>
      <c r="U30" s="45"/>
      <c r="V30" s="45"/>
      <c r="W30" s="43"/>
      <c r="X30" s="50">
        <f>ROUNDUP((PLANEJAMENTO!$AY$5/PLANEJAMENTO!$BG$3)*PLANEJAMENTO!$BJ$3,0)</f>
        <v>67</v>
      </c>
      <c r="Y30" s="50">
        <f>ROUNDUP((PLANEJAMENTO!$AY$5/PLANEJAMENTO!$BG$3)*PLANEJAMENTO!$BJ$3,0)</f>
        <v>67</v>
      </c>
      <c r="Z30" s="50">
        <f>ROUNDUP((PLANEJAMENTO!$AY$5/PLANEJAMENTO!$BG$3)*PLANEJAMENTO!$BJ$3,0)</f>
        <v>67</v>
      </c>
      <c r="AA30" s="50">
        <f>ROUNDUP((PLANEJAMENTO!$AY$5/PLANEJAMENTO!$BG$3)*PLANEJAMENTO!$BJ$3,0)</f>
        <v>67</v>
      </c>
      <c r="AB30" s="50">
        <f>ROUNDUP((PLANEJAMENTO!$AY$5/PLANEJAMENTO!$BG$3)*PLANEJAMENTO!$BJ$3,0)</f>
        <v>67</v>
      </c>
      <c r="AC30" s="50">
        <f>ROUNDUP((PLANEJAMENTO!$AY$5/PLANEJAMENTO!$BG$3)*PLANEJAMENTO!$BJ$3,0)</f>
        <v>67</v>
      </c>
      <c r="AD30" s="38"/>
      <c r="AE30" s="50">
        <f>ROUNDUP((PLANEJAMENTO!$AY$5/PLANEJAMENTO!$BG$3)*PLANEJAMENTO!$BJ$3,0)</f>
        <v>67</v>
      </c>
      <c r="AF30" s="50">
        <f>ROUNDUP((PLANEJAMENTO!$AY$5/PLANEJAMENTO!$BG$3)*PLANEJAMENTO!$BJ$3,0)</f>
        <v>67</v>
      </c>
      <c r="AG30" s="50">
        <f>ROUNDUP((PLANEJAMENTO!$AY$5/PLANEJAMENTO!$BG$3)*PLANEJAMENTO!$BJ$3,0)</f>
        <v>67</v>
      </c>
      <c r="AH30" s="39"/>
      <c r="AI30" s="340">
        <f>ROUNDUP(SUM(D30:AG30),0)</f>
        <v>1608</v>
      </c>
      <c r="AK30" s="281" t="s">
        <v>42</v>
      </c>
      <c r="AL30" s="34" t="s">
        <v>88</v>
      </c>
      <c r="AM30" s="45"/>
      <c r="AN30" s="50">
        <f>ROUNDUP((PLANEJAMENTO!$BA$5/PLANEJAMENTO!$BG$4)*PLANEJAMENTO!$BJ$3,0)</f>
        <v>65</v>
      </c>
      <c r="AO30" s="50">
        <f>ROUNDUP((PLANEJAMENTO!$BA$5/PLANEJAMENTO!$BG$4)*PLANEJAMENTO!$BJ$3,0)</f>
        <v>65</v>
      </c>
      <c r="AP30" s="38"/>
      <c r="AQ30" s="50">
        <f>ROUNDUP((PLANEJAMENTO!$BA$5/PLANEJAMENTO!$BG$4)*PLANEJAMENTO!$BJ$3,0)</f>
        <v>65</v>
      </c>
      <c r="AR30" s="50">
        <f>ROUNDUP((PLANEJAMENTO!$BA$5/PLANEJAMENTO!$BG$4)*PLANEJAMENTO!$BJ$3,0)</f>
        <v>65</v>
      </c>
      <c r="AS30" s="50">
        <f>ROUNDUP((PLANEJAMENTO!$BA$5/PLANEJAMENTO!$BG$4)*PLANEJAMENTO!$BJ$3,0)</f>
        <v>65</v>
      </c>
      <c r="AT30" s="50">
        <f>ROUNDUP((PLANEJAMENTO!$BA$5/PLANEJAMENTO!$BG$4)*PLANEJAMENTO!$BJ$3,0)</f>
        <v>65</v>
      </c>
      <c r="AU30" s="50">
        <f>ROUNDUP((PLANEJAMENTO!$BA$5/PLANEJAMENTO!$BG$4)*PLANEJAMENTO!$BJ$3,0)</f>
        <v>65</v>
      </c>
      <c r="AV30" s="50">
        <f>ROUNDUP((PLANEJAMENTO!$BA$5/PLANEJAMENTO!$BG$4)*PLANEJAMENTO!$BJ$3,0)</f>
        <v>65</v>
      </c>
      <c r="AW30" s="38"/>
      <c r="AX30" s="50">
        <f>ROUNDUP((PLANEJAMENTO!$BA$5/PLANEJAMENTO!$BG$4)*PLANEJAMENTO!$BJ$3,0)</f>
        <v>65</v>
      </c>
      <c r="AY30" s="50">
        <f>ROUNDUP((PLANEJAMENTO!$BA$5/PLANEJAMENTO!$BG$4)*PLANEJAMENTO!$BJ$3,0)</f>
        <v>65</v>
      </c>
      <c r="AZ30" s="50">
        <f>ROUNDUP((PLANEJAMENTO!$BA$5/PLANEJAMENTO!$BG$4)*PLANEJAMENTO!$BJ$3,0)</f>
        <v>65</v>
      </c>
      <c r="BA30" s="50">
        <f>ROUNDUP((PLANEJAMENTO!$BA$5/PLANEJAMENTO!$BG$4)*PLANEJAMENTO!$BJ$3,0)</f>
        <v>65</v>
      </c>
      <c r="BB30" s="50">
        <f>ROUNDUP((PLANEJAMENTO!$BA$5/PLANEJAMENTO!$BG$4)*PLANEJAMENTO!$BJ$3,0)</f>
        <v>65</v>
      </c>
      <c r="BC30" s="50">
        <f>ROUNDUP((PLANEJAMENTO!$BA$5/PLANEJAMENTO!$BG$4)*PLANEJAMENTO!$BJ$3,0)</f>
        <v>65</v>
      </c>
      <c r="BD30" s="38"/>
      <c r="BE30" s="50">
        <f>ROUNDUP((PLANEJAMENTO!$BA$5/PLANEJAMENTO!$BG$4)*PLANEJAMENTO!$BJ$3,0)</f>
        <v>65</v>
      </c>
      <c r="BF30" s="50">
        <f>ROUNDUP((PLANEJAMENTO!$BA$5/PLANEJAMENTO!$BG$4)*PLANEJAMENTO!$BJ$3,0)</f>
        <v>65</v>
      </c>
      <c r="BG30" s="50">
        <f>ROUNDUP((PLANEJAMENTO!$BA$5/PLANEJAMENTO!$BG$4)*PLANEJAMENTO!$BJ$3,0)</f>
        <v>65</v>
      </c>
      <c r="BH30" s="50">
        <f>ROUNDUP((PLANEJAMENTO!$BA$5/PLANEJAMENTO!$BG$4)*PLANEJAMENTO!$BJ$3,0)</f>
        <v>65</v>
      </c>
      <c r="BI30" s="50">
        <f>ROUNDUP((PLANEJAMENTO!$BA$5/PLANEJAMENTO!$BG$4)*PLANEJAMENTO!$BJ$3,0)</f>
        <v>65</v>
      </c>
      <c r="BJ30" s="50">
        <f>ROUNDUP((PLANEJAMENTO!$BA$5/PLANEJAMENTO!$BG$4)*PLANEJAMENTO!$BJ$3,0)</f>
        <v>65</v>
      </c>
      <c r="BK30" s="38"/>
      <c r="BL30" s="50">
        <f>ROUNDUP((PLANEJAMENTO!$BA$5/PLANEJAMENTO!$BG$4)*PLANEJAMENTO!$BJ$3,0)</f>
        <v>65</v>
      </c>
      <c r="BM30" s="50">
        <f>ROUNDUP((PLANEJAMENTO!$BA$5/PLANEJAMENTO!$BG$4)*PLANEJAMENTO!$BJ$3,0)</f>
        <v>65</v>
      </c>
      <c r="BN30" s="50">
        <f>ROUNDUP((PLANEJAMENTO!$BA$5/PLANEJAMENTO!$BG$4)*PLANEJAMENTO!$BJ$3,0)</f>
        <v>65</v>
      </c>
      <c r="BO30" s="50">
        <f>ROUNDUP((PLANEJAMENTO!$BA$5/PLANEJAMENTO!$BG$4)*PLANEJAMENTO!$BJ$3,0)</f>
        <v>65</v>
      </c>
      <c r="BP30" s="50">
        <f>ROUNDUP((PLANEJAMENTO!$BA$5/PLANEJAMENTO!$BG$4)*PLANEJAMENTO!$BJ$3,0)</f>
        <v>65</v>
      </c>
      <c r="BQ30" s="50">
        <f>ROUNDUP((PLANEJAMENTO!$BA$5/PLANEJAMENTO!$BG$4)*PLANEJAMENTO!$BJ$3,0)</f>
        <v>65</v>
      </c>
      <c r="BR30" s="340">
        <f>ROUNDUP(SUM(AM30:BP30),0)</f>
        <v>1625</v>
      </c>
      <c r="BS30" s="371"/>
      <c r="BT30" s="281" t="s">
        <v>42</v>
      </c>
      <c r="BU30" s="34" t="s">
        <v>88</v>
      </c>
      <c r="BV30" s="38"/>
      <c r="BW30" s="50">
        <f>ROUNDUP((PLANEJAMENTO!$BC$5/PLANEJAMENTO!$BG$5)*PLANEJAMENTO!$BJ$3,0)</f>
        <v>84</v>
      </c>
      <c r="BX30" s="50">
        <f>ROUNDUP((PLANEJAMENTO!$BC$5/PLANEJAMENTO!$BG$5)*PLANEJAMENTO!$BJ$3,0)</f>
        <v>84</v>
      </c>
      <c r="BY30" s="50">
        <f>ROUNDUP((PLANEJAMENTO!$BC$5/PLANEJAMENTO!$BG$5)*PLANEJAMENTO!$BJ$3,0)</f>
        <v>84</v>
      </c>
      <c r="BZ30" s="50">
        <f>ROUNDUP((PLANEJAMENTO!$BC$5/PLANEJAMENTO!$BG$5)*PLANEJAMENTO!$BJ$3,0)</f>
        <v>84</v>
      </c>
      <c r="CA30" s="50">
        <f>ROUNDUP((PLANEJAMENTO!$BC$5/PLANEJAMENTO!$BG$5)*PLANEJAMENTO!$BJ$3,0)</f>
        <v>84</v>
      </c>
      <c r="CB30" s="50">
        <f>ROUNDUP((PLANEJAMENTO!$BC$5/PLANEJAMENTO!$BG$5)*PLANEJAMENTO!$BJ$3,0)</f>
        <v>84</v>
      </c>
      <c r="CC30" s="38"/>
      <c r="CD30" s="50">
        <f>ROUNDUP((PLANEJAMENTO!$BC$5/PLANEJAMENTO!$BG$5)*PLANEJAMENTO!$BJ$3,0)</f>
        <v>84</v>
      </c>
      <c r="CE30" s="50">
        <f>ROUNDUP((PLANEJAMENTO!$BC$5/PLANEJAMENTO!$BG$5)*PLANEJAMENTO!$BJ$3,0)</f>
        <v>84</v>
      </c>
      <c r="CF30" s="50">
        <f>ROUNDUP((PLANEJAMENTO!$BC$5/PLANEJAMENTO!$BG$5)*PLANEJAMENTO!$BJ$3,0)</f>
        <v>84</v>
      </c>
      <c r="CG30" s="50">
        <f>ROUNDUP((PLANEJAMENTO!$BC$5/PLANEJAMENTO!$BG$5)*PLANEJAMENTO!$BJ$3,0)</f>
        <v>84</v>
      </c>
      <c r="CH30" s="50">
        <f>ROUNDUP((PLANEJAMENTO!$BC$5/PLANEJAMENTO!$BG$5)*PLANEJAMENTO!$BJ$3,0)</f>
        <v>84</v>
      </c>
      <c r="CI30" s="50">
        <f>ROUNDUP((PLANEJAMENTO!$BC$5/PLANEJAMENTO!$BG$5)*PLANEJAMENTO!$BJ$3,0)</f>
        <v>84</v>
      </c>
      <c r="CJ30" s="38"/>
      <c r="CK30" s="50">
        <f>ROUNDUP((PLANEJAMENTO!$BC$5/PLANEJAMENTO!$BG$5)*PLANEJAMENTO!$BJ$3,0)</f>
        <v>84</v>
      </c>
      <c r="CL30" s="50">
        <f>ROUNDUP((PLANEJAMENTO!$BC$5/PLANEJAMENTO!$BG$5)*PLANEJAMENTO!$BJ$3,0)</f>
        <v>84</v>
      </c>
      <c r="CM30" s="50">
        <f>ROUNDUP((PLANEJAMENTO!$BC$5/PLANEJAMENTO!$BG$5)*PLANEJAMENTO!$BJ$3,0)</f>
        <v>84</v>
      </c>
      <c r="CN30" s="50">
        <f>ROUNDUP((PLANEJAMENTO!$BC$5/PLANEJAMENTO!$BG$5)*PLANEJAMENTO!$BJ$3,0)</f>
        <v>84</v>
      </c>
      <c r="CO30" s="50">
        <f>ROUNDUP((PLANEJAMENTO!$BC$5/PLANEJAMENTO!$BG$5)*PLANEJAMENTO!$BJ$3,0)</f>
        <v>84</v>
      </c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6"/>
      <c r="DA30" s="340">
        <f>ROUNDUP(SUM(BV30:CY30),0)</f>
        <v>1428</v>
      </c>
    </row>
    <row r="31" spans="1:136" ht="15.75" customHeight="1">
      <c r="A31" s="285"/>
      <c r="B31" s="282"/>
      <c r="C31" s="73" t="s">
        <v>89</v>
      </c>
      <c r="D31" s="88">
        <f>ROUNDUP((PLANEJAMENTO!$AZ$5/PLANEJAMENTO!$BG$3)*PLANEJAMENTO!$BJ$3,0)</f>
        <v>9</v>
      </c>
      <c r="E31" s="88">
        <f>ROUNDUP((PLANEJAMENTO!$AZ$5/PLANEJAMENTO!$BG$3)*PLANEJAMENTO!$BJ$3,0)</f>
        <v>9</v>
      </c>
      <c r="F31" s="88">
        <f>ROUNDUP((PLANEJAMENTO!$AZ$5/PLANEJAMENTO!$BG$3)*PLANEJAMENTO!$BJ$3,0)</f>
        <v>9</v>
      </c>
      <c r="G31" s="88">
        <f>ROUNDUP((PLANEJAMENTO!$AZ$5/PLANEJAMENTO!$BG$3)*PLANEJAMENTO!$BJ$3,0)</f>
        <v>9</v>
      </c>
      <c r="H31" s="88">
        <f>ROUNDUP((PLANEJAMENTO!$AZ$5/PLANEJAMENTO!$BG$3)*PLANEJAMENTO!$BJ$3,0)</f>
        <v>9</v>
      </c>
      <c r="I31" s="43"/>
      <c r="J31" s="88">
        <f>ROUNDUP((PLANEJAMENTO!$AZ$5/PLANEJAMENTO!$BG$3)*PLANEJAMENTO!$BJ$3,0)</f>
        <v>9</v>
      </c>
      <c r="K31" s="88">
        <f>ROUNDUP((PLANEJAMENTO!$AZ$5/PLANEJAMENTO!$BG$3)*PLANEJAMENTO!$BJ$3,0)</f>
        <v>9</v>
      </c>
      <c r="L31" s="88">
        <f>ROUNDUP((PLANEJAMENTO!$AZ$5/PLANEJAMENTO!$BG$3)*PLANEJAMENTO!$BJ$3,0)</f>
        <v>9</v>
      </c>
      <c r="M31" s="88">
        <f>ROUNDUP((PLANEJAMENTO!$AZ$5/PLANEJAMENTO!$BG$3)*PLANEJAMENTO!$BJ$3,0)</f>
        <v>9</v>
      </c>
      <c r="N31" s="88">
        <f>ROUNDUP((PLANEJAMENTO!$AZ$5/PLANEJAMENTO!$BG$3)*PLANEJAMENTO!$BJ$3,0)</f>
        <v>9</v>
      </c>
      <c r="O31" s="88">
        <f>ROUNDUP((PLANEJAMENTO!$AZ$5/PLANEJAMENTO!$BG$3)*PLANEJAMENTO!$BJ$3,0)</f>
        <v>9</v>
      </c>
      <c r="P31" s="43"/>
      <c r="Q31" s="88">
        <f>ROUNDUP((PLANEJAMENTO!$AZ$5/PLANEJAMENTO!$BG$3)*PLANEJAMENTO!$BJ$3,0)</f>
        <v>9</v>
      </c>
      <c r="R31" s="88">
        <f>ROUNDUP((PLANEJAMENTO!$AZ$5/PLANEJAMENTO!$BG$3)*PLANEJAMENTO!$BJ$3,0)</f>
        <v>9</v>
      </c>
      <c r="S31" s="88">
        <f>ROUNDUP((PLANEJAMENTO!$AZ$5/PLANEJAMENTO!$BG$3)*PLANEJAMENTO!$BJ$3,0)</f>
        <v>9</v>
      </c>
      <c r="T31" s="88">
        <f>ROUNDUP((PLANEJAMENTO!$AZ$5/PLANEJAMENTO!$BG$3)*PLANEJAMENTO!$BJ$3,0)</f>
        <v>9</v>
      </c>
      <c r="U31" s="45"/>
      <c r="V31" s="45"/>
      <c r="W31" s="43"/>
      <c r="X31" s="88">
        <f>ROUNDUP((PLANEJAMENTO!$AZ$5/PLANEJAMENTO!$BG$3)*PLANEJAMENTO!$BJ$3,0)</f>
        <v>9</v>
      </c>
      <c r="Y31" s="88">
        <f>ROUNDUP((PLANEJAMENTO!$AZ$5/PLANEJAMENTO!$BG$3)*PLANEJAMENTO!$BJ$3,0)</f>
        <v>9</v>
      </c>
      <c r="Z31" s="88">
        <f>ROUNDUP((PLANEJAMENTO!$AZ$5/PLANEJAMENTO!$BG$3)*PLANEJAMENTO!$BJ$3,0)</f>
        <v>9</v>
      </c>
      <c r="AA31" s="88">
        <f>ROUNDUP((PLANEJAMENTO!$AZ$5/PLANEJAMENTO!$BG$3)*PLANEJAMENTO!$BJ$3,0)</f>
        <v>9</v>
      </c>
      <c r="AB31" s="88">
        <f>ROUNDUP((PLANEJAMENTO!$AZ$5/PLANEJAMENTO!$BG$3)*PLANEJAMENTO!$BJ$3,0)</f>
        <v>9</v>
      </c>
      <c r="AC31" s="88">
        <f>ROUNDUP((PLANEJAMENTO!$AZ$5/PLANEJAMENTO!$BG$3)*PLANEJAMENTO!$BJ$3,0)</f>
        <v>9</v>
      </c>
      <c r="AD31" s="43"/>
      <c r="AE31" s="88">
        <f>ROUNDUP((PLANEJAMENTO!$AZ$5/PLANEJAMENTO!$BG$3)*PLANEJAMENTO!$BJ$3,0)</f>
        <v>9</v>
      </c>
      <c r="AF31" s="88">
        <f>ROUNDUP((PLANEJAMENTO!$AZ$5/PLANEJAMENTO!$BG$3)*PLANEJAMENTO!$BJ$3,0)</f>
        <v>9</v>
      </c>
      <c r="AG31" s="88">
        <f>ROUNDUP((PLANEJAMENTO!$AZ$5/PLANEJAMENTO!$BG$3)*PLANEJAMENTO!$BJ$3,0)</f>
        <v>9</v>
      </c>
      <c r="AH31" s="46"/>
      <c r="AI31" s="344">
        <f>SUM(D31:AG31)</f>
        <v>216</v>
      </c>
      <c r="AK31" s="282"/>
      <c r="AL31" s="73" t="s">
        <v>89</v>
      </c>
      <c r="AM31" s="45"/>
      <c r="AN31" s="88">
        <f>ROUNDUP((PLANEJAMENTO!$BB$5/PLANEJAMENTO!$BG$3)*PLANEJAMENTO!$BJ$3,0)</f>
        <v>0</v>
      </c>
      <c r="AO31" s="88">
        <f>ROUNDUP((PLANEJAMENTO!$AZ$3/PLANEJAMENTO!$BG$3)*PLANEJAMENTO!$BJ$3,0)</f>
        <v>9</v>
      </c>
      <c r="AP31" s="43"/>
      <c r="AQ31" s="88">
        <f>ROUNDUP((PLANEJAMENTO!$AZ$3/PLANEJAMENTO!$BG$3)*PLANEJAMENTO!$BJ$3,0)</f>
        <v>9</v>
      </c>
      <c r="AR31" s="88">
        <f>ROUNDUP((PLANEJAMENTO!$AZ$3/PLANEJAMENTO!$BG$3)*PLANEJAMENTO!$BJ$3,0)</f>
        <v>9</v>
      </c>
      <c r="AS31" s="88">
        <f>ROUNDUP((PLANEJAMENTO!$AZ$3/PLANEJAMENTO!$BG$3)*PLANEJAMENTO!$BJ$3,0)</f>
        <v>9</v>
      </c>
      <c r="AT31" s="88">
        <f>ROUNDUP((PLANEJAMENTO!$AZ$3/PLANEJAMENTO!$BG$3)*PLANEJAMENTO!$BJ$3,0)</f>
        <v>9</v>
      </c>
      <c r="AU31" s="88">
        <f>ROUNDUP((PLANEJAMENTO!$AZ$3/PLANEJAMENTO!$BG$3)*PLANEJAMENTO!$BJ$3,0)</f>
        <v>9</v>
      </c>
      <c r="AV31" s="88">
        <f>ROUNDUP((PLANEJAMENTO!$AZ$3/PLANEJAMENTO!$BG$3)*PLANEJAMENTO!$BJ$3,0)</f>
        <v>9</v>
      </c>
      <c r="AW31" s="43"/>
      <c r="AX31" s="88">
        <f>ROUNDUP((PLANEJAMENTO!$AZ$3/PLANEJAMENTO!$BG$3)*PLANEJAMENTO!$BJ$3,0)</f>
        <v>9</v>
      </c>
      <c r="AY31" s="88">
        <f>ROUNDUP((PLANEJAMENTO!$AZ$3/PLANEJAMENTO!$BG$3)*PLANEJAMENTO!$BJ$3,0)</f>
        <v>9</v>
      </c>
      <c r="AZ31" s="88">
        <f>ROUNDUP((PLANEJAMENTO!$AZ$3/PLANEJAMENTO!$BG$3)*PLANEJAMENTO!$BJ$3,0)</f>
        <v>9</v>
      </c>
      <c r="BA31" s="88">
        <f>ROUNDUP((PLANEJAMENTO!$AZ$3/PLANEJAMENTO!$BG$3)*PLANEJAMENTO!$BJ$3,0)</f>
        <v>9</v>
      </c>
      <c r="BB31" s="88">
        <f>ROUNDUP((PLANEJAMENTO!$AZ$3/PLANEJAMENTO!$BG$3)*PLANEJAMENTO!$BJ$3,0)</f>
        <v>9</v>
      </c>
      <c r="BC31" s="88">
        <f>ROUNDUP((PLANEJAMENTO!$AZ$3/PLANEJAMENTO!$BG$3)*PLANEJAMENTO!$BJ$3,0)</f>
        <v>9</v>
      </c>
      <c r="BD31" s="43"/>
      <c r="BE31" s="88">
        <f>ROUNDUP((PLANEJAMENTO!$AZ$3/PLANEJAMENTO!$BG$3)*PLANEJAMENTO!$BJ$3,0)</f>
        <v>9</v>
      </c>
      <c r="BF31" s="88">
        <f>ROUNDUP((PLANEJAMENTO!$AZ$3/PLANEJAMENTO!$BG$3)*PLANEJAMENTO!$BJ$3,0)</f>
        <v>9</v>
      </c>
      <c r="BG31" s="88">
        <f>ROUNDUP((PLANEJAMENTO!$AZ$3/PLANEJAMENTO!$BG$3)*PLANEJAMENTO!$BJ$3,0)</f>
        <v>9</v>
      </c>
      <c r="BH31" s="88">
        <f>ROUNDUP((PLANEJAMENTO!$AZ$3/PLANEJAMENTO!$BG$3)*PLANEJAMENTO!$BJ$3,0)</f>
        <v>9</v>
      </c>
      <c r="BI31" s="88">
        <f>ROUNDUP((PLANEJAMENTO!$AZ$3/PLANEJAMENTO!$BG$3)*PLANEJAMENTO!$BJ$3,0)</f>
        <v>9</v>
      </c>
      <c r="BJ31" s="88">
        <f>ROUNDUP((PLANEJAMENTO!$AZ$3/PLANEJAMENTO!$BG$3)*PLANEJAMENTO!$BJ$3,0)</f>
        <v>9</v>
      </c>
      <c r="BK31" s="43"/>
      <c r="BL31" s="88">
        <f>ROUNDUP((PLANEJAMENTO!$AZ$3/PLANEJAMENTO!$BG$3)*PLANEJAMENTO!$BJ$3,0)</f>
        <v>9</v>
      </c>
      <c r="BM31" s="88">
        <f>ROUNDUP((PLANEJAMENTO!$AZ$3/PLANEJAMENTO!$BG$3)*PLANEJAMENTO!$BJ$3,0)</f>
        <v>9</v>
      </c>
      <c r="BN31" s="88">
        <f>ROUNDUP((PLANEJAMENTO!$AZ$3/PLANEJAMENTO!$BG$3)*PLANEJAMENTO!$BJ$3,0)</f>
        <v>9</v>
      </c>
      <c r="BO31" s="88">
        <f>ROUNDUP((PLANEJAMENTO!$AZ$3/PLANEJAMENTO!$BG$3)*PLANEJAMENTO!$BJ$3,0)</f>
        <v>9</v>
      </c>
      <c r="BP31" s="88">
        <f>ROUNDUP((PLANEJAMENTO!$AZ$3/PLANEJAMENTO!$BG$3)*PLANEJAMENTO!$BJ$3,0)</f>
        <v>9</v>
      </c>
      <c r="BQ31" s="88">
        <f>ROUNDUP((PLANEJAMENTO!$AZ$3/PLANEJAMENTO!$BG$3)*PLANEJAMENTO!$BJ$3,0)</f>
        <v>9</v>
      </c>
      <c r="BR31" s="344">
        <f>SUM(AM31:BP31)</f>
        <v>216</v>
      </c>
      <c r="BS31" s="353"/>
      <c r="BT31" s="282"/>
      <c r="BU31" s="73" t="s">
        <v>89</v>
      </c>
      <c r="BV31" s="43"/>
      <c r="BW31" s="88">
        <f>ROUNDUP((PLANEJAMENTO!$BD$5/PLANEJAMENTO!$BG$3)*PLANEJAMENTO!$BJ$3,0)</f>
        <v>0</v>
      </c>
      <c r="BX31" s="88">
        <f>ROUNDUP((PLANEJAMENTO!$BD$5/PLANEJAMENTO!$BG$3)*PLANEJAMENTO!$BJ$3,0)</f>
        <v>0</v>
      </c>
      <c r="BY31" s="88">
        <f>ROUNDUP((PLANEJAMENTO!$BD$5/PLANEJAMENTO!$BG$3)*PLANEJAMENTO!$BJ$3,0)</f>
        <v>0</v>
      </c>
      <c r="BZ31" s="88">
        <f>ROUNDUP((PLANEJAMENTO!$BD$5/PLANEJAMENTO!$BG$3)*PLANEJAMENTO!$BJ$3,0)</f>
        <v>0</v>
      </c>
      <c r="CA31" s="88">
        <f>ROUNDUP((PLANEJAMENTO!$BD$5/PLANEJAMENTO!$BG$3)*PLANEJAMENTO!$BJ$3,0)</f>
        <v>0</v>
      </c>
      <c r="CB31" s="88">
        <f>ROUNDUP((PLANEJAMENTO!$BD$5/PLANEJAMENTO!$BG$3)*PLANEJAMENTO!$BJ$3,0)</f>
        <v>0</v>
      </c>
      <c r="CC31" s="43"/>
      <c r="CD31" s="88">
        <f>ROUNDUP((PLANEJAMENTO!$BD$5/PLANEJAMENTO!$BG$3)*PLANEJAMENTO!$BJ$3,0)</f>
        <v>0</v>
      </c>
      <c r="CE31" s="88">
        <f>ROUNDUP((PLANEJAMENTO!$BD$5/PLANEJAMENTO!$BG$3)*PLANEJAMENTO!$BJ$3,0)</f>
        <v>0</v>
      </c>
      <c r="CF31" s="88">
        <f>ROUNDUP((PLANEJAMENTO!$BD$5/PLANEJAMENTO!$BG$3)*PLANEJAMENTO!$BJ$3,0)</f>
        <v>0</v>
      </c>
      <c r="CG31" s="88">
        <f>ROUNDUP((PLANEJAMENTO!$BD$5/PLANEJAMENTO!$BG$3)*PLANEJAMENTO!$BJ$3,0)</f>
        <v>0</v>
      </c>
      <c r="CH31" s="88">
        <f>ROUNDUP((PLANEJAMENTO!$BD$5/PLANEJAMENTO!$BG$3)*PLANEJAMENTO!$BJ$3,0)</f>
        <v>0</v>
      </c>
      <c r="CI31" s="88">
        <f>ROUNDUP((PLANEJAMENTO!$BD$5/PLANEJAMENTO!$BG$3)*PLANEJAMENTO!$BJ$3,0)</f>
        <v>0</v>
      </c>
      <c r="CJ31" s="43"/>
      <c r="CK31" s="88">
        <f>ROUNDUP((PLANEJAMENTO!$BD$5/PLANEJAMENTO!$BG$3)*PLANEJAMENTO!$BJ$3,0)</f>
        <v>0</v>
      </c>
      <c r="CL31" s="88">
        <f>ROUNDUP((PLANEJAMENTO!$BD$5/PLANEJAMENTO!$BG$3)*PLANEJAMENTO!$BJ$3,0)</f>
        <v>0</v>
      </c>
      <c r="CM31" s="88">
        <f>ROUNDUP((PLANEJAMENTO!$BD$5/PLANEJAMENTO!$BG$3)*PLANEJAMENTO!$BJ$3,0)</f>
        <v>0</v>
      </c>
      <c r="CN31" s="88">
        <f>ROUNDUP((PLANEJAMENTO!$BD$5/PLANEJAMENTO!$BG$3)*PLANEJAMENTO!$BJ$3,0)</f>
        <v>0</v>
      </c>
      <c r="CO31" s="88">
        <f>ROUNDUP((PLANEJAMENTO!$BD$5/PLANEJAMENTO!$BG$3)*PLANEJAMENTO!$BJ$3,0)</f>
        <v>0</v>
      </c>
      <c r="CP31" s="45"/>
      <c r="CQ31" s="45"/>
      <c r="CR31" s="45"/>
      <c r="CS31" s="45"/>
      <c r="CT31" s="45"/>
      <c r="CU31" s="45"/>
      <c r="CV31" s="45"/>
      <c r="CW31" s="45"/>
      <c r="CX31" s="45"/>
      <c r="CY31" s="45"/>
      <c r="CZ31" s="46"/>
      <c r="DA31" s="344">
        <f>SUM(BV31:CY31)</f>
        <v>0</v>
      </c>
    </row>
    <row r="32" spans="1:136" ht="15.75" customHeight="1">
      <c r="A32" s="285"/>
      <c r="B32" s="282"/>
      <c r="C32" s="73" t="s">
        <v>388</v>
      </c>
      <c r="D32" s="88">
        <f>SUM(D30:D31)</f>
        <v>76</v>
      </c>
      <c r="E32" s="88">
        <f t="shared" ref="E32:H32" si="178">SUM(E30:E31)</f>
        <v>76</v>
      </c>
      <c r="F32" s="88">
        <f t="shared" si="178"/>
        <v>76</v>
      </c>
      <c r="G32" s="88">
        <f t="shared" si="178"/>
        <v>76</v>
      </c>
      <c r="H32" s="88">
        <f t="shared" si="178"/>
        <v>76</v>
      </c>
      <c r="I32" s="43"/>
      <c r="J32" s="88">
        <f>SUM(J30:J31)</f>
        <v>76</v>
      </c>
      <c r="K32" s="88">
        <f t="shared" ref="K32:N32" si="179">SUM(K30:K31)</f>
        <v>76</v>
      </c>
      <c r="L32" s="88">
        <f t="shared" si="179"/>
        <v>76</v>
      </c>
      <c r="M32" s="88">
        <f t="shared" si="179"/>
        <v>76</v>
      </c>
      <c r="N32" s="88">
        <f t="shared" si="179"/>
        <v>76</v>
      </c>
      <c r="O32" s="88">
        <f>SUM(O30:O31)</f>
        <v>76</v>
      </c>
      <c r="P32" s="43"/>
      <c r="Q32" s="88">
        <f>SUM(Q30:Q31)</f>
        <v>76</v>
      </c>
      <c r="R32" s="88">
        <f t="shared" ref="R32:T32" si="180">SUM(R30:R31)</f>
        <v>76</v>
      </c>
      <c r="S32" s="88">
        <f t="shared" si="180"/>
        <v>76</v>
      </c>
      <c r="T32" s="88">
        <f t="shared" si="180"/>
        <v>76</v>
      </c>
      <c r="U32" s="45"/>
      <c r="V32" s="45"/>
      <c r="W32" s="43"/>
      <c r="X32" s="88">
        <f>SUM(X30:X31)</f>
        <v>76</v>
      </c>
      <c r="Y32" s="88">
        <f t="shared" ref="Y32:AB32" si="181">SUM(Y30:Y31)</f>
        <v>76</v>
      </c>
      <c r="Z32" s="88">
        <f t="shared" si="181"/>
        <v>76</v>
      </c>
      <c r="AA32" s="88">
        <f t="shared" si="181"/>
        <v>76</v>
      </c>
      <c r="AB32" s="88">
        <f t="shared" si="181"/>
        <v>76</v>
      </c>
      <c r="AC32" s="88">
        <f>SUM(AC30:AC31)</f>
        <v>76</v>
      </c>
      <c r="AD32" s="43"/>
      <c r="AE32" s="88">
        <f t="shared" ref="AE32:AF32" si="182">SUM(AE30:AE31)</f>
        <v>76</v>
      </c>
      <c r="AF32" s="88">
        <f t="shared" si="182"/>
        <v>76</v>
      </c>
      <c r="AG32" s="88">
        <f>SUM(AG30:AG31)</f>
        <v>76</v>
      </c>
      <c r="AH32" s="46"/>
      <c r="AI32" s="344">
        <f>SUM(D32:AG32)</f>
        <v>1824</v>
      </c>
      <c r="AK32" s="282"/>
      <c r="AL32" s="73" t="s">
        <v>388</v>
      </c>
      <c r="AM32" s="45"/>
      <c r="AN32" s="88">
        <f t="shared" ref="AN32:AO32" si="183">SUM(AN30:AN31)</f>
        <v>65</v>
      </c>
      <c r="AO32" s="88">
        <f t="shared" si="183"/>
        <v>74</v>
      </c>
      <c r="AP32" s="43"/>
      <c r="AQ32" s="88">
        <f>SUM(AQ30:AQ31)</f>
        <v>74</v>
      </c>
      <c r="AR32" s="88">
        <f t="shared" ref="AR32:AU32" si="184">SUM(AR30:AR31)</f>
        <v>74</v>
      </c>
      <c r="AS32" s="88">
        <f t="shared" si="184"/>
        <v>74</v>
      </c>
      <c r="AT32" s="88">
        <f t="shared" si="184"/>
        <v>74</v>
      </c>
      <c r="AU32" s="88">
        <f t="shared" si="184"/>
        <v>74</v>
      </c>
      <c r="AV32" s="88">
        <f>SUM(AV30:AV31)</f>
        <v>74</v>
      </c>
      <c r="AW32" s="43"/>
      <c r="AX32" s="88">
        <f>SUM(AX30:AX31)</f>
        <v>74</v>
      </c>
      <c r="AY32" s="88">
        <f t="shared" ref="AY32:BB32" si="185">SUM(AY30:AY31)</f>
        <v>74</v>
      </c>
      <c r="AZ32" s="88">
        <f t="shared" si="185"/>
        <v>74</v>
      </c>
      <c r="BA32" s="88">
        <f t="shared" si="185"/>
        <v>74</v>
      </c>
      <c r="BB32" s="88">
        <f t="shared" si="185"/>
        <v>74</v>
      </c>
      <c r="BC32" s="88">
        <f>SUM(BC30:BC31)</f>
        <v>74</v>
      </c>
      <c r="BD32" s="43"/>
      <c r="BE32" s="88">
        <f>SUM(BE30:BE31)</f>
        <v>74</v>
      </c>
      <c r="BF32" s="88">
        <f t="shared" ref="BF32:BI32" si="186">SUM(BF30:BF31)</f>
        <v>74</v>
      </c>
      <c r="BG32" s="88">
        <f t="shared" si="186"/>
        <v>74</v>
      </c>
      <c r="BH32" s="88">
        <f t="shared" si="186"/>
        <v>74</v>
      </c>
      <c r="BI32" s="88">
        <f t="shared" si="186"/>
        <v>74</v>
      </c>
      <c r="BJ32" s="88">
        <f>SUM(BJ30:BJ31)</f>
        <v>74</v>
      </c>
      <c r="BK32" s="43"/>
      <c r="BL32" s="88">
        <f>SUM(BL30:BL31)</f>
        <v>74</v>
      </c>
      <c r="BM32" s="88">
        <f t="shared" ref="BM32:BQ32" si="187">SUM(BM30:BM31)</f>
        <v>74</v>
      </c>
      <c r="BN32" s="88">
        <f t="shared" si="187"/>
        <v>74</v>
      </c>
      <c r="BO32" s="88">
        <f t="shared" si="187"/>
        <v>74</v>
      </c>
      <c r="BP32" s="88">
        <f t="shared" si="187"/>
        <v>74</v>
      </c>
      <c r="BQ32" s="88">
        <f t="shared" si="187"/>
        <v>74</v>
      </c>
      <c r="BR32" s="344">
        <f>SUM(AM32:BP32)</f>
        <v>1841</v>
      </c>
      <c r="BS32" s="353"/>
      <c r="BT32" s="282"/>
      <c r="BU32" s="73" t="s">
        <v>388</v>
      </c>
      <c r="BV32" s="43"/>
      <c r="BW32" s="88">
        <f t="shared" ref="BW32:BZ32" si="188">SUM(BW30:BW31)</f>
        <v>84</v>
      </c>
      <c r="BX32" s="88">
        <f t="shared" si="188"/>
        <v>84</v>
      </c>
      <c r="BY32" s="88">
        <f t="shared" si="188"/>
        <v>84</v>
      </c>
      <c r="BZ32" s="88">
        <f t="shared" si="188"/>
        <v>84</v>
      </c>
      <c r="CA32" s="88">
        <f>SUM(CA30:CA31)</f>
        <v>84</v>
      </c>
      <c r="CB32" s="88">
        <f>SUM(CB30:CB31)</f>
        <v>84</v>
      </c>
      <c r="CC32" s="43"/>
      <c r="CD32" s="88">
        <f t="shared" ref="CD32:CF32" si="189">SUM(CD30:CD31)</f>
        <v>84</v>
      </c>
      <c r="CE32" s="88">
        <f t="shared" si="189"/>
        <v>84</v>
      </c>
      <c r="CF32" s="88">
        <f t="shared" si="189"/>
        <v>84</v>
      </c>
      <c r="CG32" s="88">
        <f>SUM(CG30:CG31)</f>
        <v>84</v>
      </c>
      <c r="CH32" s="88">
        <f>SUM(CH30:CH31)</f>
        <v>84</v>
      </c>
      <c r="CI32" s="88">
        <f>SUM(CI30:CI31)</f>
        <v>84</v>
      </c>
      <c r="CJ32" s="43"/>
      <c r="CK32" s="88">
        <f t="shared" ref="CK32:CM32" si="190">SUM(CK30:CK31)</f>
        <v>84</v>
      </c>
      <c r="CL32" s="88">
        <f t="shared" si="190"/>
        <v>84</v>
      </c>
      <c r="CM32" s="88">
        <f t="shared" si="190"/>
        <v>84</v>
      </c>
      <c r="CN32" s="88">
        <f>SUM(CN30:CN31)</f>
        <v>84</v>
      </c>
      <c r="CO32" s="88">
        <f>SUM(CO30:CO31)</f>
        <v>84</v>
      </c>
      <c r="CP32" s="45"/>
      <c r="CQ32" s="45"/>
      <c r="CR32" s="45"/>
      <c r="CS32" s="45"/>
      <c r="CT32" s="45"/>
      <c r="CU32" s="45"/>
      <c r="CV32" s="45"/>
      <c r="CW32" s="45"/>
      <c r="CX32" s="45"/>
      <c r="CY32" s="45"/>
      <c r="CZ32" s="46"/>
      <c r="DA32" s="344">
        <f>SUM(BV32:CY32)</f>
        <v>1428</v>
      </c>
    </row>
    <row r="33" spans="1:105" ht="15.75" customHeight="1">
      <c r="A33" s="285"/>
      <c r="B33" s="282"/>
      <c r="C33" s="35" t="s">
        <v>45</v>
      </c>
      <c r="D33" s="33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385"/>
      <c r="V33" s="385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28"/>
      <c r="AI33" s="30">
        <f>SUM(D33:AG33)</f>
        <v>0</v>
      </c>
      <c r="AK33" s="282"/>
      <c r="AL33" s="35" t="s">
        <v>45</v>
      </c>
      <c r="AM33" s="385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30">
        <f>SUM(AM33:BP33)</f>
        <v>0</v>
      </c>
      <c r="BS33" s="353"/>
      <c r="BT33" s="282"/>
      <c r="BU33" s="35" t="s">
        <v>45</v>
      </c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385"/>
      <c r="CQ33" s="385"/>
      <c r="CR33" s="385"/>
      <c r="CS33" s="385"/>
      <c r="CT33" s="385"/>
      <c r="CU33" s="385"/>
      <c r="CV33" s="385"/>
      <c r="CW33" s="385"/>
      <c r="CX33" s="385"/>
      <c r="CY33" s="385"/>
      <c r="CZ33" s="28"/>
      <c r="DA33" s="30">
        <f>SUM(BV33:CY33)</f>
        <v>0</v>
      </c>
    </row>
    <row r="34" spans="1:105" ht="15.75" customHeight="1" thickBot="1">
      <c r="A34" s="285"/>
      <c r="B34" s="282"/>
      <c r="C34" s="73" t="s">
        <v>389</v>
      </c>
      <c r="D34" s="342">
        <f>IF(D33&gt;D30,D30,D33)-D30</f>
        <v>-67</v>
      </c>
      <c r="E34" s="342">
        <f>D34+(IF(E33&gt;E30,E30,E33)-E30)</f>
        <v>-134</v>
      </c>
      <c r="F34" s="342">
        <f t="shared" ref="F34:H34" si="191">E34+(IF(F33&gt;F30,F30,F33)-F30)</f>
        <v>-201</v>
      </c>
      <c r="G34" s="342">
        <f t="shared" si="191"/>
        <v>-268</v>
      </c>
      <c r="H34" s="342">
        <f t="shared" si="191"/>
        <v>-335</v>
      </c>
      <c r="I34" s="27"/>
      <c r="J34" s="342">
        <f>H34+(IF(J33&gt;J30,J30,J33)-J30)</f>
        <v>-402</v>
      </c>
      <c r="K34" s="342">
        <f t="shared" ref="K34:O34" si="192">J34+(IF(K33&gt;K30,K30,K33)-K30)</f>
        <v>-469</v>
      </c>
      <c r="L34" s="342">
        <f t="shared" si="192"/>
        <v>-536</v>
      </c>
      <c r="M34" s="342">
        <f t="shared" si="192"/>
        <v>-603</v>
      </c>
      <c r="N34" s="342">
        <f t="shared" si="192"/>
        <v>-670</v>
      </c>
      <c r="O34" s="342">
        <f t="shared" si="192"/>
        <v>-737</v>
      </c>
      <c r="P34" s="27"/>
      <c r="Q34" s="342">
        <f>O34+(IF(Q33&gt;Q30,Q30,Q33)-Q30)</f>
        <v>-804</v>
      </c>
      <c r="R34" s="342">
        <f t="shared" ref="R34:T34" si="193">Q34+(IF(R33&gt;R30,R30,R33)-R30)</f>
        <v>-871</v>
      </c>
      <c r="S34" s="342">
        <f t="shared" si="193"/>
        <v>-938</v>
      </c>
      <c r="T34" s="342">
        <f t="shared" si="193"/>
        <v>-1005</v>
      </c>
      <c r="U34" s="386"/>
      <c r="V34" s="386"/>
      <c r="W34" s="27"/>
      <c r="X34" s="342">
        <f>T34+(IF(X33&gt;X30,X30,X33)-X30)</f>
        <v>-1072</v>
      </c>
      <c r="Y34" s="342">
        <f t="shared" ref="Y34:AC34" si="194">X34+(IF(Y33&gt;Y30,Y30,Y33)-Y30)</f>
        <v>-1139</v>
      </c>
      <c r="Z34" s="342">
        <f t="shared" si="194"/>
        <v>-1206</v>
      </c>
      <c r="AA34" s="342">
        <f t="shared" si="194"/>
        <v>-1273</v>
      </c>
      <c r="AB34" s="342">
        <f t="shared" si="194"/>
        <v>-1340</v>
      </c>
      <c r="AC34" s="342">
        <f t="shared" si="194"/>
        <v>-1407</v>
      </c>
      <c r="AD34" s="27"/>
      <c r="AE34" s="342">
        <f>AC34+(IF(AE33&gt;AE30,AE30,AE33)-AE30)</f>
        <v>-1474</v>
      </c>
      <c r="AF34" s="342">
        <f t="shared" ref="AF34:AG34" si="195">AE34+(IF(AF33&gt;AF30,AF30,AF33)-AF30)</f>
        <v>-1541</v>
      </c>
      <c r="AG34" s="342">
        <f t="shared" si="195"/>
        <v>-1608</v>
      </c>
      <c r="AH34" s="29"/>
      <c r="AI34" s="31">
        <f>ROUNDUP(AG34,0)</f>
        <v>-1608</v>
      </c>
      <c r="AK34" s="282"/>
      <c r="AL34" s="73" t="s">
        <v>389</v>
      </c>
      <c r="AM34" s="386"/>
      <c r="AN34" s="342">
        <f>IF(AN33&gt;AN30,AN30,AN33)-AN30</f>
        <v>-65</v>
      </c>
      <c r="AO34" s="342">
        <f t="shared" ref="AO34" si="196">AN34+(IF(AO33&gt;AO30,AO30,AO33)-AO30)</f>
        <v>-130</v>
      </c>
      <c r="AP34" s="27"/>
      <c r="AQ34" s="342">
        <f>AO34+(IF(AQ33&gt;AQ30,AQ30,AQ33)-AQ30)</f>
        <v>-195</v>
      </c>
      <c r="AR34" s="342">
        <f t="shared" ref="AR34:AV34" si="197">AQ34+(IF(AR33&gt;AR30,AR30,AR33)-AR30)</f>
        <v>-260</v>
      </c>
      <c r="AS34" s="342">
        <f t="shared" si="197"/>
        <v>-325</v>
      </c>
      <c r="AT34" s="342">
        <f t="shared" si="197"/>
        <v>-390</v>
      </c>
      <c r="AU34" s="342">
        <f t="shared" si="197"/>
        <v>-455</v>
      </c>
      <c r="AV34" s="342">
        <f t="shared" si="197"/>
        <v>-520</v>
      </c>
      <c r="AW34" s="27"/>
      <c r="AX34" s="342">
        <f>AV34+(IF(AX33&gt;AX30,AX30,AX33)-AX30)</f>
        <v>-585</v>
      </c>
      <c r="AY34" s="342">
        <f t="shared" ref="AY34:BC34" si="198">AX34+(IF(AY33&gt;AY30,AY30,AY33)-AY30)</f>
        <v>-650</v>
      </c>
      <c r="AZ34" s="342">
        <f t="shared" si="198"/>
        <v>-715</v>
      </c>
      <c r="BA34" s="342">
        <f t="shared" si="198"/>
        <v>-780</v>
      </c>
      <c r="BB34" s="342">
        <f t="shared" si="198"/>
        <v>-845</v>
      </c>
      <c r="BC34" s="342">
        <f t="shared" si="198"/>
        <v>-910</v>
      </c>
      <c r="BD34" s="27"/>
      <c r="BE34" s="342">
        <f>BC34+(IF(BE33&gt;BE30,BE30,BE33)-BE30)</f>
        <v>-975</v>
      </c>
      <c r="BF34" s="342">
        <f t="shared" ref="BF34:BJ34" si="199">BE34+(IF(BF33&gt;BF30,BF30,BF33)-BF30)</f>
        <v>-1040</v>
      </c>
      <c r="BG34" s="342">
        <f t="shared" si="199"/>
        <v>-1105</v>
      </c>
      <c r="BH34" s="342">
        <f t="shared" si="199"/>
        <v>-1170</v>
      </c>
      <c r="BI34" s="342">
        <f t="shared" si="199"/>
        <v>-1235</v>
      </c>
      <c r="BJ34" s="342">
        <f t="shared" si="199"/>
        <v>-1300</v>
      </c>
      <c r="BK34" s="27"/>
      <c r="BL34" s="342">
        <f>BJ34+(IF(BL33&gt;BL30,BL30,BL33)-BL30)</f>
        <v>-1365</v>
      </c>
      <c r="BM34" s="342">
        <f t="shared" ref="BM34:BQ34" si="200">BL34+(IF(BM33&gt;BM30,BM30,BM33)-BM30)</f>
        <v>-1430</v>
      </c>
      <c r="BN34" s="342">
        <f t="shared" si="200"/>
        <v>-1495</v>
      </c>
      <c r="BO34" s="342">
        <f t="shared" si="200"/>
        <v>-1560</v>
      </c>
      <c r="BP34" s="342">
        <f t="shared" si="200"/>
        <v>-1625</v>
      </c>
      <c r="BQ34" s="342">
        <f t="shared" si="200"/>
        <v>-1690</v>
      </c>
      <c r="BR34" s="31">
        <f>ROUNDUP(BP34,0)</f>
        <v>-1625</v>
      </c>
      <c r="BS34" s="353"/>
      <c r="BT34" s="282"/>
      <c r="BU34" s="73" t="s">
        <v>389</v>
      </c>
      <c r="BV34" s="27"/>
      <c r="BW34" s="342">
        <f>BV34+(IF(BW33&gt;BW30,BW30,BW33)-BW30)</f>
        <v>-84</v>
      </c>
      <c r="BX34" s="342">
        <f t="shared" ref="BX34:CB34" si="201">BW34+(IF(BX33&gt;BX30,BX30,BX33)-BX30)</f>
        <v>-168</v>
      </c>
      <c r="BY34" s="342">
        <f t="shared" si="201"/>
        <v>-252</v>
      </c>
      <c r="BZ34" s="342">
        <f t="shared" si="201"/>
        <v>-336</v>
      </c>
      <c r="CA34" s="342">
        <f t="shared" si="201"/>
        <v>-420</v>
      </c>
      <c r="CB34" s="342">
        <f t="shared" si="201"/>
        <v>-504</v>
      </c>
      <c r="CC34" s="27"/>
      <c r="CD34" s="342">
        <f>CB34+(IF(CD33&gt;CD30,CD30,CD33)-CD30)</f>
        <v>-588</v>
      </c>
      <c r="CE34" s="342">
        <f t="shared" ref="CE34:CI34" si="202">CD34+(IF(CE33&gt;CE30,CE30,CE33)-CE30)</f>
        <v>-672</v>
      </c>
      <c r="CF34" s="342">
        <f t="shared" si="202"/>
        <v>-756</v>
      </c>
      <c r="CG34" s="342">
        <f t="shared" si="202"/>
        <v>-840</v>
      </c>
      <c r="CH34" s="342">
        <f t="shared" si="202"/>
        <v>-924</v>
      </c>
      <c r="CI34" s="342">
        <f t="shared" si="202"/>
        <v>-1008</v>
      </c>
      <c r="CJ34" s="27"/>
      <c r="CK34" s="342">
        <f>CI34+(IF(CK33&gt;CK30,CK30,CK33)-CK30)</f>
        <v>-1092</v>
      </c>
      <c r="CL34" s="342">
        <f t="shared" ref="CL34:CO34" si="203">CK34+(IF(CL33&gt;CL30,CL30,CL33)-CL30)</f>
        <v>-1176</v>
      </c>
      <c r="CM34" s="342">
        <f t="shared" si="203"/>
        <v>-1260</v>
      </c>
      <c r="CN34" s="342">
        <f t="shared" si="203"/>
        <v>-1344</v>
      </c>
      <c r="CO34" s="342">
        <f t="shared" si="203"/>
        <v>-1428</v>
      </c>
      <c r="CP34" s="386"/>
      <c r="CQ34" s="386"/>
      <c r="CR34" s="386"/>
      <c r="CS34" s="386"/>
      <c r="CT34" s="386"/>
      <c r="CU34" s="386"/>
      <c r="CV34" s="386"/>
      <c r="CW34" s="386"/>
      <c r="CX34" s="386"/>
      <c r="CY34" s="386"/>
      <c r="CZ34" s="29"/>
      <c r="DA34" s="31">
        <f>ROUNDUP(CY34,0)</f>
        <v>0</v>
      </c>
    </row>
    <row r="35" spans="1:105" ht="15.75" customHeight="1" thickBot="1">
      <c r="A35" s="285"/>
      <c r="B35" s="283"/>
      <c r="C35" s="142" t="s">
        <v>94</v>
      </c>
      <c r="D35" s="341">
        <f>IF(D33&gt;172,D33-172,0)-D31</f>
        <v>-9</v>
      </c>
      <c r="E35" s="341">
        <f>D35 + (IF(E33&gt;172,E33-172,0)-E31)</f>
        <v>-18</v>
      </c>
      <c r="F35" s="341">
        <f t="shared" ref="F35:H35" si="204">E35 + (IF(F33&gt;172,F33-172,0)-F31)</f>
        <v>-27</v>
      </c>
      <c r="G35" s="341">
        <f t="shared" si="204"/>
        <v>-36</v>
      </c>
      <c r="H35" s="341">
        <f t="shared" si="204"/>
        <v>-45</v>
      </c>
      <c r="I35" s="140"/>
      <c r="J35" s="341">
        <f>H35+(IF(J33&gt;172,J33-172,0)-J31)</f>
        <v>-54</v>
      </c>
      <c r="K35" s="341">
        <f>J35 + (IF(K33&gt;172,K33-172,0)-K31)</f>
        <v>-63</v>
      </c>
      <c r="L35" s="341">
        <f t="shared" ref="L35:O35" si="205">K35 + (IF(L33&gt;172,L33-172,0)-L31)</f>
        <v>-72</v>
      </c>
      <c r="M35" s="341">
        <f t="shared" si="205"/>
        <v>-81</v>
      </c>
      <c r="N35" s="341">
        <f t="shared" si="205"/>
        <v>-90</v>
      </c>
      <c r="O35" s="341">
        <f t="shared" si="205"/>
        <v>-99</v>
      </c>
      <c r="P35" s="140"/>
      <c r="Q35" s="341">
        <f>O35+(IF(Q33&gt;172,Q33-172,0)-Q31)</f>
        <v>-108</v>
      </c>
      <c r="R35" s="341">
        <f>Q35 + (IF(R33&gt;172,R33-172,0)-R31)</f>
        <v>-117</v>
      </c>
      <c r="S35" s="341">
        <f t="shared" ref="S35:V35" si="206">R35 + (IF(S33&gt;172,S33-172,0)-S31)</f>
        <v>-126</v>
      </c>
      <c r="T35" s="341">
        <f t="shared" si="206"/>
        <v>-135</v>
      </c>
      <c r="U35" s="387"/>
      <c r="V35" s="387"/>
      <c r="W35" s="140"/>
      <c r="X35" s="341">
        <f>T35+(IF(X33&gt;172,X33-172,0)-X31)</f>
        <v>-144</v>
      </c>
      <c r="Y35" s="341">
        <f>X35 + (IF(Y33&gt;172,Y33-172,0)-Y31)</f>
        <v>-153</v>
      </c>
      <c r="Z35" s="341">
        <f t="shared" ref="Z35:AC35" si="207">Y35 + (IF(Z33&gt;172,Z33-172,0)-Z31)</f>
        <v>-162</v>
      </c>
      <c r="AA35" s="341">
        <f t="shared" si="207"/>
        <v>-171</v>
      </c>
      <c r="AB35" s="341">
        <f t="shared" si="207"/>
        <v>-180</v>
      </c>
      <c r="AC35" s="341">
        <f t="shared" si="207"/>
        <v>-189</v>
      </c>
      <c r="AD35" s="140"/>
      <c r="AE35" s="341">
        <f>AC35+(IF(AE33&gt;172,AE33-172,0)-AE31)</f>
        <v>-198</v>
      </c>
      <c r="AF35" s="341">
        <f>AE35 + (IF(AF33&gt;172,AF33-172,0)-AF31)</f>
        <v>-207</v>
      </c>
      <c r="AG35" s="341">
        <f t="shared" ref="AG35" si="208">AF35 + (IF(AG33&gt;172,AG33-172,0)-AG31)</f>
        <v>-216</v>
      </c>
      <c r="AH35" s="141"/>
      <c r="AI35" s="343">
        <f>AG35</f>
        <v>-216</v>
      </c>
      <c r="AK35" s="283"/>
      <c r="AL35" s="142" t="s">
        <v>94</v>
      </c>
      <c r="AM35" s="387"/>
      <c r="AN35" s="341">
        <f>AM35 + (IF(AN33&gt;172,AN33-172,0)-AN31)</f>
        <v>0</v>
      </c>
      <c r="AO35" s="341">
        <f t="shared" ref="AO35" si="209">AN35 + (IF(AO33&gt;172,AO33-172,0)-AO31)</f>
        <v>-9</v>
      </c>
      <c r="AP35" s="140"/>
      <c r="AQ35" s="341">
        <f>AO35+(IF(AQ33&gt;172,AQ33-172,0)-AQ31)</f>
        <v>-18</v>
      </c>
      <c r="AR35" s="341">
        <f>AQ35 + (IF(AR33&gt;172,AR33-172,0)-AR31)</f>
        <v>-27</v>
      </c>
      <c r="AS35" s="341">
        <f t="shared" ref="AS35:AV35" si="210">AR35 + (IF(AS33&gt;172,AS33-172,0)-AS31)</f>
        <v>-36</v>
      </c>
      <c r="AT35" s="341">
        <f t="shared" si="210"/>
        <v>-45</v>
      </c>
      <c r="AU35" s="341">
        <f t="shared" si="210"/>
        <v>-54</v>
      </c>
      <c r="AV35" s="341">
        <f t="shared" si="210"/>
        <v>-63</v>
      </c>
      <c r="AW35" s="140"/>
      <c r="AX35" s="341">
        <f>AV35+(IF(AX33&gt;172,AX33-172,0)-AX31)</f>
        <v>-72</v>
      </c>
      <c r="AY35" s="341">
        <f>AX35 + (IF(AY33&gt;172,AY33-172,0)-AY31)</f>
        <v>-81</v>
      </c>
      <c r="AZ35" s="341">
        <f t="shared" ref="AZ35:BC35" si="211">AY35 + (IF(AZ33&gt;172,AZ33-172,0)-AZ31)</f>
        <v>-90</v>
      </c>
      <c r="BA35" s="341">
        <f t="shared" si="211"/>
        <v>-99</v>
      </c>
      <c r="BB35" s="341">
        <f t="shared" si="211"/>
        <v>-108</v>
      </c>
      <c r="BC35" s="341">
        <f t="shared" si="211"/>
        <v>-117</v>
      </c>
      <c r="BD35" s="140"/>
      <c r="BE35" s="341">
        <f>BC35+(IF(BE33&gt;172,BE33-172,0)-BE31)</f>
        <v>-126</v>
      </c>
      <c r="BF35" s="341">
        <f>BE35 + (IF(BF33&gt;172,BF33-172,0)-BF31)</f>
        <v>-135</v>
      </c>
      <c r="BG35" s="341">
        <f t="shared" ref="BG35:BJ35" si="212">BF35 + (IF(BG33&gt;172,BG33-172,0)-BG31)</f>
        <v>-144</v>
      </c>
      <c r="BH35" s="341">
        <f t="shared" si="212"/>
        <v>-153</v>
      </c>
      <c r="BI35" s="341">
        <f t="shared" si="212"/>
        <v>-162</v>
      </c>
      <c r="BJ35" s="341">
        <f t="shared" si="212"/>
        <v>-171</v>
      </c>
      <c r="BK35" s="140"/>
      <c r="BL35" s="341">
        <f>BJ35+(IF(BL33&gt;172,BL33-172,0)-BL31)</f>
        <v>-180</v>
      </c>
      <c r="BM35" s="341">
        <f>BL35 + (IF(BM33&gt;172,BM33-172,0)-BM31)</f>
        <v>-189</v>
      </c>
      <c r="BN35" s="341">
        <f t="shared" ref="BN35:BQ35" si="213">BM35 + (IF(BN33&gt;172,BN33-172,0)-BN31)</f>
        <v>-198</v>
      </c>
      <c r="BO35" s="341">
        <f t="shared" si="213"/>
        <v>-207</v>
      </c>
      <c r="BP35" s="341">
        <f t="shared" si="213"/>
        <v>-216</v>
      </c>
      <c r="BQ35" s="341">
        <f t="shared" si="213"/>
        <v>-225</v>
      </c>
      <c r="BR35" s="343">
        <f>BP35</f>
        <v>-216</v>
      </c>
      <c r="BS35" s="353"/>
      <c r="BT35" s="283"/>
      <c r="BU35" s="142" t="s">
        <v>94</v>
      </c>
      <c r="BV35" s="140"/>
      <c r="BW35" s="341">
        <f>BV35 + (IF(BW33&gt;172,BW33-172,0)-BW31)</f>
        <v>0</v>
      </c>
      <c r="BX35" s="341">
        <f t="shared" ref="BX35:BZ35" si="214">BW35 + (IF(BX33&gt;172,BX33-172,0)-BX31)</f>
        <v>0</v>
      </c>
      <c r="BY35" s="341">
        <f t="shared" si="214"/>
        <v>0</v>
      </c>
      <c r="BZ35" s="341">
        <f t="shared" si="214"/>
        <v>0</v>
      </c>
      <c r="CA35" s="341">
        <f>BY35+(IF(CA33&gt;172,CA33-172,0)-CA31)</f>
        <v>0</v>
      </c>
      <c r="CB35" s="341">
        <f>BZ35+(IF(CB33&gt;172,CB33-172,0)-CB31)</f>
        <v>0</v>
      </c>
      <c r="CC35" s="140"/>
      <c r="CD35" s="341">
        <f t="shared" ref="CD35:CH35" si="215">CC35 + (IF(CD33&gt;172,CD33-172,0)-CD31)</f>
        <v>0</v>
      </c>
      <c r="CE35" s="341">
        <f t="shared" si="215"/>
        <v>0</v>
      </c>
      <c r="CF35" s="341">
        <f t="shared" si="215"/>
        <v>0</v>
      </c>
      <c r="CG35" s="341">
        <f t="shared" si="215"/>
        <v>0</v>
      </c>
      <c r="CH35" s="341">
        <f t="shared" si="215"/>
        <v>0</v>
      </c>
      <c r="CI35" s="341">
        <f>CG35+(IF(CI33&gt;172,CI33-172,0)-CI31)</f>
        <v>0</v>
      </c>
      <c r="CJ35" s="140"/>
      <c r="CK35" s="341">
        <f t="shared" ref="CK35:CO35" si="216">CJ35 + (IF(CK33&gt;172,CK33-172,0)-CK31)</f>
        <v>0</v>
      </c>
      <c r="CL35" s="341">
        <f t="shared" si="216"/>
        <v>0</v>
      </c>
      <c r="CM35" s="341">
        <f t="shared" si="216"/>
        <v>0</v>
      </c>
      <c r="CN35" s="341">
        <f t="shared" si="216"/>
        <v>0</v>
      </c>
      <c r="CO35" s="341">
        <f t="shared" si="216"/>
        <v>0</v>
      </c>
      <c r="CP35" s="387"/>
      <c r="CQ35" s="387"/>
      <c r="CR35" s="387"/>
      <c r="CS35" s="387"/>
      <c r="CT35" s="387"/>
      <c r="CU35" s="387"/>
      <c r="CV35" s="387"/>
      <c r="CW35" s="387"/>
      <c r="CX35" s="387"/>
      <c r="CY35" s="387"/>
      <c r="CZ35" s="141"/>
      <c r="DA35" s="343">
        <f>CY35</f>
        <v>0</v>
      </c>
    </row>
    <row r="36" spans="1:105" ht="15.75" customHeight="1">
      <c r="A36" s="285"/>
      <c r="B36" s="281" t="s">
        <v>51</v>
      </c>
      <c r="C36" s="34" t="s">
        <v>88</v>
      </c>
      <c r="D36" s="50">
        <f>ROUNDUP((PLANEJAMENTO!$AY$5/PLANEJAMENTO!$BG$3)*PLANEJAMENTO!$BJ$4,0)</f>
        <v>50</v>
      </c>
      <c r="E36" s="50">
        <f>ROUNDUP((PLANEJAMENTO!$AY$5/PLANEJAMENTO!$BG$3)*PLANEJAMENTO!$BJ$4,0)</f>
        <v>50</v>
      </c>
      <c r="F36" s="50">
        <f>ROUNDUP((PLANEJAMENTO!$AY$5/PLANEJAMENTO!$BG$3)*PLANEJAMENTO!$BJ$4,0)</f>
        <v>50</v>
      </c>
      <c r="G36" s="50">
        <f>ROUNDUP((PLANEJAMENTO!$AY$5/PLANEJAMENTO!$BG$3)*PLANEJAMENTO!$BJ$4,0)</f>
        <v>50</v>
      </c>
      <c r="H36" s="50">
        <f>ROUNDUP((PLANEJAMENTO!$AY$5/PLANEJAMENTO!$BG$3)*PLANEJAMENTO!$BJ$4,0)</f>
        <v>50</v>
      </c>
      <c r="I36" s="38"/>
      <c r="J36" s="50">
        <f>ROUNDUP((PLANEJAMENTO!$AY$5/PLANEJAMENTO!$BG$3)*PLANEJAMENTO!$BJ$4,0)</f>
        <v>50</v>
      </c>
      <c r="K36" s="50">
        <f>ROUNDUP((PLANEJAMENTO!$AY$5/PLANEJAMENTO!$BG$3)*PLANEJAMENTO!$BJ$4,0)</f>
        <v>50</v>
      </c>
      <c r="L36" s="50">
        <f>ROUNDUP((PLANEJAMENTO!$AY$5/PLANEJAMENTO!$BG$3)*PLANEJAMENTO!$BJ$4,0)</f>
        <v>50</v>
      </c>
      <c r="M36" s="50">
        <f>ROUNDUP((PLANEJAMENTO!$AY$5/PLANEJAMENTO!$BG$3)*PLANEJAMENTO!$BJ$4,0)</f>
        <v>50</v>
      </c>
      <c r="N36" s="50">
        <f>ROUNDUP((PLANEJAMENTO!$AY$5/PLANEJAMENTO!$BG$3)*PLANEJAMENTO!$BJ$4,0)</f>
        <v>50</v>
      </c>
      <c r="O36" s="50">
        <f>ROUNDUP((PLANEJAMENTO!$AY$5/PLANEJAMENTO!$BG$3)*PLANEJAMENTO!$BJ$4,0)</f>
        <v>50</v>
      </c>
      <c r="P36" s="38"/>
      <c r="Q36" s="50">
        <f>ROUNDUP((PLANEJAMENTO!$AY$5/PLANEJAMENTO!$BG$3)*PLANEJAMENTO!$BJ$4,0)</f>
        <v>50</v>
      </c>
      <c r="R36" s="50">
        <f>ROUNDUP((PLANEJAMENTO!$AY$5/PLANEJAMENTO!$BG$3)*PLANEJAMENTO!$BJ$4,0)</f>
        <v>50</v>
      </c>
      <c r="S36" s="50">
        <f>ROUNDUP((PLANEJAMENTO!$AY$5/PLANEJAMENTO!$BG$3)*PLANEJAMENTO!$BJ$4,0)</f>
        <v>50</v>
      </c>
      <c r="T36" s="50">
        <f>ROUNDUP((PLANEJAMENTO!$AY$5/PLANEJAMENTO!$BG$3)*PLANEJAMENTO!$BJ$4,0)</f>
        <v>50</v>
      </c>
      <c r="U36" s="372"/>
      <c r="V36" s="372"/>
      <c r="W36" s="38"/>
      <c r="X36" s="50">
        <f>ROUNDUP((PLANEJAMENTO!$AY$5/PLANEJAMENTO!$BG$3)*PLANEJAMENTO!$BJ$4,0)</f>
        <v>50</v>
      </c>
      <c r="Y36" s="50">
        <f>ROUNDUP((PLANEJAMENTO!$AY$5/PLANEJAMENTO!$BG$3)*PLANEJAMENTO!$BJ$4,0)</f>
        <v>50</v>
      </c>
      <c r="Z36" s="50">
        <f>ROUNDUP((PLANEJAMENTO!$AY$5/PLANEJAMENTO!$BG$3)*PLANEJAMENTO!$BJ$4,0)</f>
        <v>50</v>
      </c>
      <c r="AA36" s="50">
        <f>ROUNDUP((PLANEJAMENTO!$AY$5/PLANEJAMENTO!$BG$3)*PLANEJAMENTO!$BJ$4,0)</f>
        <v>50</v>
      </c>
      <c r="AB36" s="50">
        <f>ROUNDUP((PLANEJAMENTO!$AY$5/PLANEJAMENTO!$BG$3)*PLANEJAMENTO!$BJ$4,0)</f>
        <v>50</v>
      </c>
      <c r="AC36" s="50">
        <f>ROUNDUP((PLANEJAMENTO!$AY$5/PLANEJAMENTO!$BG$3)*PLANEJAMENTO!$BJ$4,0)</f>
        <v>50</v>
      </c>
      <c r="AD36" s="38"/>
      <c r="AE36" s="50">
        <f>ROUNDUP((PLANEJAMENTO!$AY$5/PLANEJAMENTO!$BG$3)*PLANEJAMENTO!$BJ$4,0)</f>
        <v>50</v>
      </c>
      <c r="AF36" s="50">
        <f>ROUNDUP((PLANEJAMENTO!$AY$5/PLANEJAMENTO!$BG$3)*PLANEJAMENTO!$BJ$4,0)</f>
        <v>50</v>
      </c>
      <c r="AG36" s="50">
        <f>ROUNDUP((PLANEJAMENTO!$AY$5/PLANEJAMENTO!$BG$3)*PLANEJAMENTO!$BJ$4,0)</f>
        <v>50</v>
      </c>
      <c r="AH36" s="39"/>
      <c r="AI36" s="340">
        <f>ROUNDUP(SUM(D36:AG36),0)</f>
        <v>1200</v>
      </c>
      <c r="AK36" s="281" t="s">
        <v>51</v>
      </c>
      <c r="AL36" s="34" t="s">
        <v>88</v>
      </c>
      <c r="AM36" s="372"/>
      <c r="AN36" s="50">
        <f>ROUNDUP((PLANEJAMENTO!$BA$5/PLANEJAMENTO!$BG$4)*PLANEJAMENTO!$BJ$4,0)</f>
        <v>48</v>
      </c>
      <c r="AO36" s="50">
        <f>ROUNDUP((PLANEJAMENTO!$BA$5/PLANEJAMENTO!$BG$4)*PLANEJAMENTO!$BJ$4,0)</f>
        <v>48</v>
      </c>
      <c r="AP36" s="38"/>
      <c r="AQ36" s="50">
        <f>ROUNDUP((PLANEJAMENTO!$BA$5/PLANEJAMENTO!$BG$4)*PLANEJAMENTO!$BJ$4,0)</f>
        <v>48</v>
      </c>
      <c r="AR36" s="50">
        <f>ROUNDUP((PLANEJAMENTO!$BA$5/PLANEJAMENTO!$BG$4)*PLANEJAMENTO!$BJ$4,0)</f>
        <v>48</v>
      </c>
      <c r="AS36" s="50">
        <f>ROUNDUP((PLANEJAMENTO!$BA$5/PLANEJAMENTO!$BG$4)*PLANEJAMENTO!$BJ$4,0)</f>
        <v>48</v>
      </c>
      <c r="AT36" s="50">
        <f>ROUNDUP((PLANEJAMENTO!$BA$5/PLANEJAMENTO!$BG$4)*PLANEJAMENTO!$BJ$4,0)</f>
        <v>48</v>
      </c>
      <c r="AU36" s="50">
        <f>ROUNDUP((PLANEJAMENTO!$BA$5/PLANEJAMENTO!$BG$4)*PLANEJAMENTO!$BJ$4,0)</f>
        <v>48</v>
      </c>
      <c r="AV36" s="50">
        <f>ROUNDUP((PLANEJAMENTO!$BA$5/PLANEJAMENTO!$BG$4)*PLANEJAMENTO!$BJ$4,0)</f>
        <v>48</v>
      </c>
      <c r="AW36" s="38"/>
      <c r="AX36" s="50">
        <f>ROUNDUP((PLANEJAMENTO!$BA$5/PLANEJAMENTO!$BG$4)*PLANEJAMENTO!$BJ$4,0)</f>
        <v>48</v>
      </c>
      <c r="AY36" s="50">
        <f>ROUNDUP((PLANEJAMENTO!$BA$5/PLANEJAMENTO!$BG$4)*PLANEJAMENTO!$BJ$4,0)</f>
        <v>48</v>
      </c>
      <c r="AZ36" s="50">
        <f>ROUNDUP((PLANEJAMENTO!$BA$5/PLANEJAMENTO!$BG$4)*PLANEJAMENTO!$BJ$4,0)</f>
        <v>48</v>
      </c>
      <c r="BA36" s="50">
        <f>ROUNDUP((PLANEJAMENTO!$BA$5/PLANEJAMENTO!$BG$4)*PLANEJAMENTO!$BJ$4,0)</f>
        <v>48</v>
      </c>
      <c r="BB36" s="50">
        <f>ROUNDUP((PLANEJAMENTO!$BA$5/PLANEJAMENTO!$BG$4)*PLANEJAMENTO!$BJ$4,0)</f>
        <v>48</v>
      </c>
      <c r="BC36" s="50">
        <f>ROUNDUP((PLANEJAMENTO!$BA$5/PLANEJAMENTO!$BG$4)*PLANEJAMENTO!$BJ$4,0)</f>
        <v>48</v>
      </c>
      <c r="BD36" s="38"/>
      <c r="BE36" s="50">
        <f>ROUNDUP((PLANEJAMENTO!$BA$5/PLANEJAMENTO!$BG$4)*PLANEJAMENTO!$BJ$4,0)</f>
        <v>48</v>
      </c>
      <c r="BF36" s="50">
        <f>ROUNDUP((PLANEJAMENTO!$BA$5/PLANEJAMENTO!$BG$4)*PLANEJAMENTO!$BJ$4,0)</f>
        <v>48</v>
      </c>
      <c r="BG36" s="50">
        <f>ROUNDUP((PLANEJAMENTO!$BA$5/PLANEJAMENTO!$BG$4)*PLANEJAMENTO!$BJ$4,0)</f>
        <v>48</v>
      </c>
      <c r="BH36" s="50">
        <f>ROUNDUP((PLANEJAMENTO!$BA$5/PLANEJAMENTO!$BG$4)*PLANEJAMENTO!$BJ$4,0)</f>
        <v>48</v>
      </c>
      <c r="BI36" s="50">
        <f>ROUNDUP((PLANEJAMENTO!$BA$5/PLANEJAMENTO!$BG$4)*PLANEJAMENTO!$BJ$4,0)</f>
        <v>48</v>
      </c>
      <c r="BJ36" s="50">
        <f>ROUNDUP((PLANEJAMENTO!$BA$5/PLANEJAMENTO!$BG$4)*PLANEJAMENTO!$BJ$4,0)</f>
        <v>48</v>
      </c>
      <c r="BK36" s="38"/>
      <c r="BL36" s="50">
        <f>ROUNDUP((PLANEJAMENTO!$BA$5/PLANEJAMENTO!$BG$4)*PLANEJAMENTO!$BJ$4,0)</f>
        <v>48</v>
      </c>
      <c r="BM36" s="50">
        <f>ROUNDUP((PLANEJAMENTO!$BA$5/PLANEJAMENTO!$BG$4)*PLANEJAMENTO!$BJ$4,0)</f>
        <v>48</v>
      </c>
      <c r="BN36" s="50">
        <f>ROUNDUP((PLANEJAMENTO!$BA$5/PLANEJAMENTO!$BG$4)*PLANEJAMENTO!$BJ$4,0)</f>
        <v>48</v>
      </c>
      <c r="BO36" s="50">
        <f>ROUNDUP((PLANEJAMENTO!$BA$5/PLANEJAMENTO!$BG$4)*PLANEJAMENTO!$BJ$4,0)</f>
        <v>48</v>
      </c>
      <c r="BP36" s="50">
        <f>ROUNDUP((PLANEJAMENTO!$BA$5/PLANEJAMENTO!$BG$4)*PLANEJAMENTO!$BJ$4,0)</f>
        <v>48</v>
      </c>
      <c r="BQ36" s="50">
        <f>ROUNDUP((PLANEJAMENTO!$BA$5/PLANEJAMENTO!$BG$4)*PLANEJAMENTO!$BJ$4,0)</f>
        <v>48</v>
      </c>
      <c r="BR36" s="340">
        <f>ROUNDUP(SUM(AM36:BP36),0)</f>
        <v>1200</v>
      </c>
      <c r="BS36" s="353"/>
      <c r="BT36" s="281" t="s">
        <v>51</v>
      </c>
      <c r="BU36" s="34" t="s">
        <v>88</v>
      </c>
      <c r="BV36" s="38"/>
      <c r="BW36" s="50">
        <f>ROUNDUP((PLANEJAMENTO!$BC$5/PLANEJAMENTO!$BG$5)*PLANEJAMENTO!$BJ$4,0)</f>
        <v>62</v>
      </c>
      <c r="BX36" s="50">
        <f>ROUNDUP((PLANEJAMENTO!$BC$5/PLANEJAMENTO!$BG$5)*PLANEJAMENTO!$BJ$4,0)</f>
        <v>62</v>
      </c>
      <c r="BY36" s="50">
        <f>ROUNDUP((PLANEJAMENTO!$BC$5/PLANEJAMENTO!$BG$5)*PLANEJAMENTO!$BJ$4,0)</f>
        <v>62</v>
      </c>
      <c r="BZ36" s="50">
        <f>ROUNDUP((PLANEJAMENTO!$BC$5/PLANEJAMENTO!$BG$5)*PLANEJAMENTO!$BJ$4,0)</f>
        <v>62</v>
      </c>
      <c r="CA36" s="50">
        <f>ROUNDUP((PLANEJAMENTO!$BC$5/PLANEJAMENTO!$BG$5)*PLANEJAMENTO!$BJ$4,0)</f>
        <v>62</v>
      </c>
      <c r="CB36" s="50">
        <f>ROUNDUP((PLANEJAMENTO!$BC$5/PLANEJAMENTO!$BG$5)*PLANEJAMENTO!$BJ$4,0)</f>
        <v>62</v>
      </c>
      <c r="CC36" s="38"/>
      <c r="CD36" s="50">
        <f>ROUNDUP((PLANEJAMENTO!$BC$5/PLANEJAMENTO!$BG$5)*PLANEJAMENTO!$BJ$4,0)</f>
        <v>62</v>
      </c>
      <c r="CE36" s="50">
        <f>ROUNDUP((PLANEJAMENTO!$BC$5/PLANEJAMENTO!$BG$5)*PLANEJAMENTO!$BJ$4,0)</f>
        <v>62</v>
      </c>
      <c r="CF36" s="50">
        <f>ROUNDUP((PLANEJAMENTO!$BC$5/PLANEJAMENTO!$BG$5)*PLANEJAMENTO!$BJ$4,0)</f>
        <v>62</v>
      </c>
      <c r="CG36" s="50">
        <f>ROUNDUP((PLANEJAMENTO!$BC$5/PLANEJAMENTO!$BG$5)*PLANEJAMENTO!$BJ$4,0)</f>
        <v>62</v>
      </c>
      <c r="CH36" s="50">
        <f>ROUNDUP((PLANEJAMENTO!$BC$5/PLANEJAMENTO!$BG$5)*PLANEJAMENTO!$BJ$4,0)</f>
        <v>62</v>
      </c>
      <c r="CI36" s="50">
        <f>ROUNDUP((PLANEJAMENTO!$BC$5/PLANEJAMENTO!$BG$5)*PLANEJAMENTO!$BJ$4,0)</f>
        <v>62</v>
      </c>
      <c r="CJ36" s="38"/>
      <c r="CK36" s="50">
        <f>ROUNDUP((PLANEJAMENTO!$BC$5/PLANEJAMENTO!$BG$5)*PLANEJAMENTO!$BJ$4,0)</f>
        <v>62</v>
      </c>
      <c r="CL36" s="50">
        <f>ROUNDUP((PLANEJAMENTO!$BC$5/PLANEJAMENTO!$BG$5)*PLANEJAMENTO!$BJ$4,0)</f>
        <v>62</v>
      </c>
      <c r="CM36" s="50">
        <f>ROUNDUP((PLANEJAMENTO!$BC$5/PLANEJAMENTO!$BG$5)*PLANEJAMENTO!$BJ$4,0)</f>
        <v>62</v>
      </c>
      <c r="CN36" s="50">
        <f>ROUNDUP((PLANEJAMENTO!$BC$5/PLANEJAMENTO!$BG$5)*PLANEJAMENTO!$BJ$4,0)</f>
        <v>62</v>
      </c>
      <c r="CO36" s="50">
        <f>ROUNDUP((PLANEJAMENTO!$BC$5/PLANEJAMENTO!$BG$5)*PLANEJAMENTO!$BJ$4,0)</f>
        <v>62</v>
      </c>
      <c r="CP36" s="372"/>
      <c r="CQ36" s="372"/>
      <c r="CR36" s="372"/>
      <c r="CS36" s="372"/>
      <c r="CT36" s="372"/>
      <c r="CU36" s="372"/>
      <c r="CV36" s="372"/>
      <c r="CW36" s="372"/>
      <c r="CX36" s="372"/>
      <c r="CY36" s="372"/>
      <c r="CZ36" s="39"/>
      <c r="DA36" s="340">
        <f>ROUNDUP(SUM(BV36:CY36),0)</f>
        <v>1054</v>
      </c>
    </row>
    <row r="37" spans="1:105" ht="15.75" customHeight="1">
      <c r="A37" s="285"/>
      <c r="B37" s="282"/>
      <c r="C37" s="73" t="s">
        <v>89</v>
      </c>
      <c r="D37" s="88">
        <f>ROUNDUP((PLANEJAMENTO!$AZ$5/PLANEJAMENTO!$BG$3)*PLANEJAMENTO!$BJ$4,0)</f>
        <v>7</v>
      </c>
      <c r="E37" s="88">
        <f>ROUNDUP((PLANEJAMENTO!$AZ$5/PLANEJAMENTO!$BG$3)*PLANEJAMENTO!$BJ$4,0)</f>
        <v>7</v>
      </c>
      <c r="F37" s="88">
        <f>ROUNDUP((PLANEJAMENTO!$AZ$5/PLANEJAMENTO!$BG$3)*PLANEJAMENTO!$BJ$4,0)</f>
        <v>7</v>
      </c>
      <c r="G37" s="88">
        <f>ROUNDUP((PLANEJAMENTO!$AZ$5/PLANEJAMENTO!$BG$3)*PLANEJAMENTO!$BJ$4,0)</f>
        <v>7</v>
      </c>
      <c r="H37" s="88">
        <f>ROUNDUP((PLANEJAMENTO!$AZ$5/PLANEJAMENTO!$BG$3)*PLANEJAMENTO!$BJ$4,0)</f>
        <v>7</v>
      </c>
      <c r="I37" s="43"/>
      <c r="J37" s="88">
        <f>ROUNDUP((PLANEJAMENTO!$AZ$5/PLANEJAMENTO!$BG$3)*PLANEJAMENTO!$BJ$4,0)</f>
        <v>7</v>
      </c>
      <c r="K37" s="88">
        <f>ROUNDUP((PLANEJAMENTO!$AZ$5/PLANEJAMENTO!$BG$3)*PLANEJAMENTO!$BJ$4,0)</f>
        <v>7</v>
      </c>
      <c r="L37" s="88">
        <f>ROUNDUP((PLANEJAMENTO!$AZ$5/PLANEJAMENTO!$BG$3)*PLANEJAMENTO!$BJ$4,0)</f>
        <v>7</v>
      </c>
      <c r="M37" s="88">
        <f>ROUNDUP((PLANEJAMENTO!$AZ$5/PLANEJAMENTO!$BG$3)*PLANEJAMENTO!$BJ$4,0)</f>
        <v>7</v>
      </c>
      <c r="N37" s="88">
        <f>ROUNDUP((PLANEJAMENTO!$AZ$5/PLANEJAMENTO!$BG$3)*PLANEJAMENTO!$BJ$4,0)</f>
        <v>7</v>
      </c>
      <c r="O37" s="88">
        <f>ROUNDUP((PLANEJAMENTO!$AZ$5/PLANEJAMENTO!$BG$3)*PLANEJAMENTO!$BJ$4,0)</f>
        <v>7</v>
      </c>
      <c r="P37" s="43"/>
      <c r="Q37" s="88">
        <f>ROUNDUP((PLANEJAMENTO!$AZ$5/PLANEJAMENTO!$BG$3)*PLANEJAMENTO!$BJ$4,0)</f>
        <v>7</v>
      </c>
      <c r="R37" s="88">
        <f>ROUNDUP((PLANEJAMENTO!$AZ$5/PLANEJAMENTO!$BG$3)*PLANEJAMENTO!$BJ$4,0)</f>
        <v>7</v>
      </c>
      <c r="S37" s="88">
        <f>ROUNDUP((PLANEJAMENTO!$AZ$5/PLANEJAMENTO!$BG$3)*PLANEJAMENTO!$BJ$4,0)</f>
        <v>7</v>
      </c>
      <c r="T37" s="88">
        <f>ROUNDUP((PLANEJAMENTO!$AZ$5/PLANEJAMENTO!$BG$3)*PLANEJAMENTO!$BJ$4,0)</f>
        <v>7</v>
      </c>
      <c r="U37" s="45"/>
      <c r="V37" s="45"/>
      <c r="W37" s="43"/>
      <c r="X37" s="88">
        <f>ROUNDUP((PLANEJAMENTO!$AZ$5/PLANEJAMENTO!$BG$3)*PLANEJAMENTO!$BJ$4,0)</f>
        <v>7</v>
      </c>
      <c r="Y37" s="88">
        <f>ROUNDUP((PLANEJAMENTO!$AZ$5/PLANEJAMENTO!$BG$3)*PLANEJAMENTO!$BJ$4,0)</f>
        <v>7</v>
      </c>
      <c r="Z37" s="88">
        <f>ROUNDUP((PLANEJAMENTO!$AZ$5/PLANEJAMENTO!$BG$3)*PLANEJAMENTO!$BJ$4,0)</f>
        <v>7</v>
      </c>
      <c r="AA37" s="88">
        <f>ROUNDUP((PLANEJAMENTO!$AZ$5/PLANEJAMENTO!$BG$3)*PLANEJAMENTO!$BJ$4,0)</f>
        <v>7</v>
      </c>
      <c r="AB37" s="88">
        <f>ROUNDUP((PLANEJAMENTO!$AZ$5/PLANEJAMENTO!$BG$3)*PLANEJAMENTO!$BJ$4,0)</f>
        <v>7</v>
      </c>
      <c r="AC37" s="88">
        <f>ROUNDUP((PLANEJAMENTO!$AZ$5/PLANEJAMENTO!$BG$3)*PLANEJAMENTO!$BJ$4,0)</f>
        <v>7</v>
      </c>
      <c r="AD37" s="43"/>
      <c r="AE37" s="88">
        <f>ROUNDUP((PLANEJAMENTO!$AZ$5/PLANEJAMENTO!$BG$3)*PLANEJAMENTO!$BJ$4,0)</f>
        <v>7</v>
      </c>
      <c r="AF37" s="88">
        <f>ROUNDUP((PLANEJAMENTO!$AZ$5/PLANEJAMENTO!$BG$3)*PLANEJAMENTO!$BJ$4,0)</f>
        <v>7</v>
      </c>
      <c r="AG37" s="88">
        <f>ROUNDUP((PLANEJAMENTO!$AZ$5/PLANEJAMENTO!$BG$3)*PLANEJAMENTO!$BJ$4,0)</f>
        <v>7</v>
      </c>
      <c r="AH37" s="46"/>
      <c r="AI37" s="344">
        <f>SUM(D37:AG37)</f>
        <v>168</v>
      </c>
      <c r="AK37" s="282"/>
      <c r="AL37" s="73" t="s">
        <v>89</v>
      </c>
      <c r="AM37" s="45"/>
      <c r="AN37" s="88">
        <f>ROUNDUP((PLANEJAMENTO!$BB$5/PLANEJAMENTO!$BG$3)*PLANEJAMENTO!$BJ$4,0)</f>
        <v>0</v>
      </c>
      <c r="AO37" s="88">
        <f>ROUNDUP((PLANEJAMENTO!$BB$5/PLANEJAMENTO!$BG$3)*PLANEJAMENTO!$BJ$4,0)</f>
        <v>0</v>
      </c>
      <c r="AP37" s="43"/>
      <c r="AQ37" s="88">
        <f>ROUNDUP((PLANEJAMENTO!$BB$5/PLANEJAMENTO!$BG$3)*PLANEJAMENTO!$BJ$4,0)</f>
        <v>0</v>
      </c>
      <c r="AR37" s="88">
        <f>ROUNDUP((PLANEJAMENTO!$BB$5/PLANEJAMENTO!$BG$3)*PLANEJAMENTO!$BJ$4,0)</f>
        <v>0</v>
      </c>
      <c r="AS37" s="88">
        <f>ROUNDUP((PLANEJAMENTO!$BB$5/PLANEJAMENTO!$BG$3)*PLANEJAMENTO!$BJ$4,0)</f>
        <v>0</v>
      </c>
      <c r="AT37" s="88">
        <f>ROUNDUP((PLANEJAMENTO!$BB$5/PLANEJAMENTO!$BG$3)*PLANEJAMENTO!$BJ$4,0)</f>
        <v>0</v>
      </c>
      <c r="AU37" s="88">
        <f>ROUNDUP((PLANEJAMENTO!$BB$5/PLANEJAMENTO!$BG$3)*PLANEJAMENTO!$BJ$4,0)</f>
        <v>0</v>
      </c>
      <c r="AV37" s="88">
        <f>ROUNDUP((PLANEJAMENTO!$BB$5/PLANEJAMENTO!$BG$3)*PLANEJAMENTO!$BJ$4,0)</f>
        <v>0</v>
      </c>
      <c r="AW37" s="43"/>
      <c r="AX37" s="88">
        <f>ROUNDUP((PLANEJAMENTO!$BB$5/PLANEJAMENTO!$BG$3)*PLANEJAMENTO!$BJ$4,0)</f>
        <v>0</v>
      </c>
      <c r="AY37" s="88">
        <f>ROUNDUP((PLANEJAMENTO!$BB$5/PLANEJAMENTO!$BG$3)*PLANEJAMENTO!$BJ$4,0)</f>
        <v>0</v>
      </c>
      <c r="AZ37" s="88">
        <f>ROUNDUP((PLANEJAMENTO!$BB$5/PLANEJAMENTO!$BG$3)*PLANEJAMENTO!$BJ$4,0)</f>
        <v>0</v>
      </c>
      <c r="BA37" s="88">
        <f>ROUNDUP((PLANEJAMENTO!$BB$5/PLANEJAMENTO!$BG$3)*PLANEJAMENTO!$BJ$4,0)</f>
        <v>0</v>
      </c>
      <c r="BB37" s="88">
        <f>ROUNDUP((PLANEJAMENTO!$BB$5/PLANEJAMENTO!$BG$3)*PLANEJAMENTO!$BJ$4,0)</f>
        <v>0</v>
      </c>
      <c r="BC37" s="88">
        <f>ROUNDUP((PLANEJAMENTO!$BB$5/PLANEJAMENTO!$BG$3)*PLANEJAMENTO!$BJ$4,0)</f>
        <v>0</v>
      </c>
      <c r="BD37" s="43"/>
      <c r="BE37" s="88">
        <f>ROUNDUP((PLANEJAMENTO!$BB$5/PLANEJAMENTO!$BG$3)*PLANEJAMENTO!$BJ$4,0)</f>
        <v>0</v>
      </c>
      <c r="BF37" s="88">
        <f>ROUNDUP((PLANEJAMENTO!$BB$5/PLANEJAMENTO!$BG$3)*PLANEJAMENTO!$BJ$4,0)</f>
        <v>0</v>
      </c>
      <c r="BG37" s="88">
        <f>ROUNDUP((PLANEJAMENTO!$BB$5/PLANEJAMENTO!$BG$3)*PLANEJAMENTO!$BJ$4,0)</f>
        <v>0</v>
      </c>
      <c r="BH37" s="88">
        <f>ROUNDUP((PLANEJAMENTO!$BB$5/PLANEJAMENTO!$BG$3)*PLANEJAMENTO!$BJ$4,0)</f>
        <v>0</v>
      </c>
      <c r="BI37" s="88">
        <f>ROUNDUP((PLANEJAMENTO!$BB$5/PLANEJAMENTO!$BG$3)*PLANEJAMENTO!$BJ$4,0)</f>
        <v>0</v>
      </c>
      <c r="BJ37" s="88">
        <f>ROUNDUP((PLANEJAMENTO!$BB$5/PLANEJAMENTO!$BG$3)*PLANEJAMENTO!$BJ$4,0)</f>
        <v>0</v>
      </c>
      <c r="BK37" s="43"/>
      <c r="BL37" s="88">
        <f>ROUNDUP((PLANEJAMENTO!$BB$5/PLANEJAMENTO!$BG$3)*PLANEJAMENTO!$BJ$4,0)</f>
        <v>0</v>
      </c>
      <c r="BM37" s="88">
        <f>ROUNDUP((PLANEJAMENTO!$BB$5/PLANEJAMENTO!$BG$3)*PLANEJAMENTO!$BJ$4,0)</f>
        <v>0</v>
      </c>
      <c r="BN37" s="88">
        <f>ROUNDUP((PLANEJAMENTO!$BB$5/PLANEJAMENTO!$BG$3)*PLANEJAMENTO!$BJ$4,0)</f>
        <v>0</v>
      </c>
      <c r="BO37" s="88">
        <f>ROUNDUP((PLANEJAMENTO!$BB$5/PLANEJAMENTO!$BG$3)*PLANEJAMENTO!$BJ$4,0)</f>
        <v>0</v>
      </c>
      <c r="BP37" s="88">
        <f>ROUNDUP((PLANEJAMENTO!$BB$5/PLANEJAMENTO!$BG$3)*PLANEJAMENTO!$BJ$4,0)</f>
        <v>0</v>
      </c>
      <c r="BQ37" s="88">
        <f>ROUNDUP((PLANEJAMENTO!$BB$5/PLANEJAMENTO!$BG$3)*PLANEJAMENTO!$BJ$4,0)</f>
        <v>0</v>
      </c>
      <c r="BR37" s="344">
        <f>SUM(AM37:BP37)</f>
        <v>0</v>
      </c>
      <c r="BS37" s="353"/>
      <c r="BT37" s="282"/>
      <c r="BU37" s="73" t="s">
        <v>89</v>
      </c>
      <c r="BV37" s="43"/>
      <c r="BW37" s="88">
        <f>ROUNDUP((PLANEJAMENTO!$BD$5/PLANEJAMENTO!$BG$3)*PLANEJAMENTO!$BJ$4,0)</f>
        <v>0</v>
      </c>
      <c r="BX37" s="88">
        <f>ROUNDUP((PLANEJAMENTO!$BD$5/PLANEJAMENTO!$BG$3)*PLANEJAMENTO!$BJ$4,0)</f>
        <v>0</v>
      </c>
      <c r="BY37" s="88">
        <f>ROUNDUP((PLANEJAMENTO!$BD$5/PLANEJAMENTO!$BG$3)*PLANEJAMENTO!$BJ$4,0)</f>
        <v>0</v>
      </c>
      <c r="BZ37" s="88">
        <f>ROUNDUP((PLANEJAMENTO!$BD$5/PLANEJAMENTO!$BG$3)*PLANEJAMENTO!$BJ$4,0)</f>
        <v>0</v>
      </c>
      <c r="CA37" s="88">
        <f>ROUNDUP((PLANEJAMENTO!$BD$5/PLANEJAMENTO!$BG$3)*PLANEJAMENTO!$BJ$4,0)</f>
        <v>0</v>
      </c>
      <c r="CB37" s="88">
        <f>ROUNDUP((PLANEJAMENTO!$BD$5/PLANEJAMENTO!$BG$3)*PLANEJAMENTO!$BJ$4,0)</f>
        <v>0</v>
      </c>
      <c r="CC37" s="43"/>
      <c r="CD37" s="88">
        <f>ROUNDUP((PLANEJAMENTO!$BD$5/PLANEJAMENTO!$BG$3)*PLANEJAMENTO!$BJ$4,0)</f>
        <v>0</v>
      </c>
      <c r="CE37" s="88">
        <f>ROUNDUP((PLANEJAMENTO!$BD$5/PLANEJAMENTO!$BG$3)*PLANEJAMENTO!$BJ$4,0)</f>
        <v>0</v>
      </c>
      <c r="CF37" s="88">
        <f>ROUNDUP((PLANEJAMENTO!$BD$5/PLANEJAMENTO!$BG$3)*PLANEJAMENTO!$BJ$4,0)</f>
        <v>0</v>
      </c>
      <c r="CG37" s="88">
        <f>ROUNDUP((PLANEJAMENTO!$BD$5/PLANEJAMENTO!$BG$3)*PLANEJAMENTO!$BJ$4,0)</f>
        <v>0</v>
      </c>
      <c r="CH37" s="88">
        <f>ROUNDUP((PLANEJAMENTO!$BD$5/PLANEJAMENTO!$BG$3)*PLANEJAMENTO!$BJ$4,0)</f>
        <v>0</v>
      </c>
      <c r="CI37" s="88">
        <f>ROUNDUP((PLANEJAMENTO!$BD$5/PLANEJAMENTO!$BG$3)*PLANEJAMENTO!$BJ$4,0)</f>
        <v>0</v>
      </c>
      <c r="CJ37" s="43"/>
      <c r="CK37" s="88">
        <f>ROUNDUP((PLANEJAMENTO!$BD$5/PLANEJAMENTO!$BG$3)*PLANEJAMENTO!$BJ$4,0)</f>
        <v>0</v>
      </c>
      <c r="CL37" s="88">
        <f>ROUNDUP((PLANEJAMENTO!$BD$5/PLANEJAMENTO!$BG$3)*PLANEJAMENTO!$BJ$4,0)</f>
        <v>0</v>
      </c>
      <c r="CM37" s="88">
        <f>ROUNDUP((PLANEJAMENTO!$BD$5/PLANEJAMENTO!$BG$3)*PLANEJAMENTO!$BJ$4,0)</f>
        <v>0</v>
      </c>
      <c r="CN37" s="88">
        <f>ROUNDUP((PLANEJAMENTO!$BD$5/PLANEJAMENTO!$BG$3)*PLANEJAMENTO!$BJ$4,0)</f>
        <v>0</v>
      </c>
      <c r="CO37" s="88">
        <f>ROUNDUP((PLANEJAMENTO!$BD$5/PLANEJAMENTO!$BG$3)*PLANEJAMENTO!$BJ$4,0)</f>
        <v>0</v>
      </c>
      <c r="CP37" s="45"/>
      <c r="CQ37" s="45"/>
      <c r="CR37" s="45"/>
      <c r="CS37" s="45"/>
      <c r="CT37" s="45"/>
      <c r="CU37" s="45"/>
      <c r="CV37" s="45"/>
      <c r="CW37" s="45"/>
      <c r="CX37" s="45"/>
      <c r="CY37" s="45"/>
      <c r="CZ37" s="46"/>
      <c r="DA37" s="344">
        <f>SUM(BV37:CY37)</f>
        <v>0</v>
      </c>
    </row>
    <row r="38" spans="1:105" ht="15.75" customHeight="1">
      <c r="A38" s="285"/>
      <c r="B38" s="282"/>
      <c r="C38" s="73" t="s">
        <v>388</v>
      </c>
      <c r="D38" s="88">
        <f>SUM(D36:D37)</f>
        <v>57</v>
      </c>
      <c r="E38" s="88">
        <f t="shared" ref="E38:H38" si="217">SUM(E36:E37)</f>
        <v>57</v>
      </c>
      <c r="F38" s="88">
        <f t="shared" si="217"/>
        <v>57</v>
      </c>
      <c r="G38" s="88">
        <f t="shared" si="217"/>
        <v>57</v>
      </c>
      <c r="H38" s="88">
        <f t="shared" si="217"/>
        <v>57</v>
      </c>
      <c r="I38" s="43"/>
      <c r="J38" s="88">
        <f>SUM(J36:J37)</f>
        <v>57</v>
      </c>
      <c r="K38" s="88">
        <f t="shared" ref="K38:N38" si="218">SUM(K36:K37)</f>
        <v>57</v>
      </c>
      <c r="L38" s="88">
        <f t="shared" si="218"/>
        <v>57</v>
      </c>
      <c r="M38" s="88">
        <f t="shared" si="218"/>
        <v>57</v>
      </c>
      <c r="N38" s="88">
        <f t="shared" si="218"/>
        <v>57</v>
      </c>
      <c r="O38" s="88">
        <f>SUM(O36:O37)</f>
        <v>57</v>
      </c>
      <c r="P38" s="43"/>
      <c r="Q38" s="88">
        <f>SUM(Q36:Q37)</f>
        <v>57</v>
      </c>
      <c r="R38" s="88">
        <f t="shared" ref="R38:T38" si="219">SUM(R36:R37)</f>
        <v>57</v>
      </c>
      <c r="S38" s="88">
        <f t="shared" si="219"/>
        <v>57</v>
      </c>
      <c r="T38" s="88">
        <f t="shared" si="219"/>
        <v>57</v>
      </c>
      <c r="U38" s="45"/>
      <c r="V38" s="45"/>
      <c r="W38" s="43"/>
      <c r="X38" s="88">
        <f>SUM(X36:X37)</f>
        <v>57</v>
      </c>
      <c r="Y38" s="88">
        <f t="shared" ref="Y38:AB38" si="220">SUM(Y36:Y37)</f>
        <v>57</v>
      </c>
      <c r="Z38" s="88">
        <f t="shared" si="220"/>
        <v>57</v>
      </c>
      <c r="AA38" s="88">
        <f t="shared" si="220"/>
        <v>57</v>
      </c>
      <c r="AB38" s="88">
        <f t="shared" si="220"/>
        <v>57</v>
      </c>
      <c r="AC38" s="88">
        <f>SUM(AC36:AC37)</f>
        <v>57</v>
      </c>
      <c r="AD38" s="43"/>
      <c r="AE38" s="88">
        <f t="shared" ref="AE38:AF38" si="221">SUM(AE36:AE37)</f>
        <v>57</v>
      </c>
      <c r="AF38" s="88">
        <f t="shared" si="221"/>
        <v>57</v>
      </c>
      <c r="AG38" s="88">
        <f>SUM(AG36:AG37)</f>
        <v>57</v>
      </c>
      <c r="AH38" s="46"/>
      <c r="AI38" s="89"/>
      <c r="AK38" s="282"/>
      <c r="AL38" s="73" t="s">
        <v>388</v>
      </c>
      <c r="AM38" s="45"/>
      <c r="AN38" s="88">
        <f t="shared" ref="AN38:AO38" si="222">SUM(AN36:AN37)</f>
        <v>48</v>
      </c>
      <c r="AO38" s="88">
        <f t="shared" si="222"/>
        <v>48</v>
      </c>
      <c r="AP38" s="43"/>
      <c r="AQ38" s="88">
        <f>SUM(AQ36:AQ37)</f>
        <v>48</v>
      </c>
      <c r="AR38" s="88">
        <f t="shared" ref="AR38:AU38" si="223">SUM(AR36:AR37)</f>
        <v>48</v>
      </c>
      <c r="AS38" s="88">
        <f t="shared" si="223"/>
        <v>48</v>
      </c>
      <c r="AT38" s="88">
        <f t="shared" si="223"/>
        <v>48</v>
      </c>
      <c r="AU38" s="88">
        <f t="shared" si="223"/>
        <v>48</v>
      </c>
      <c r="AV38" s="88">
        <f>SUM(AV36:AV37)</f>
        <v>48</v>
      </c>
      <c r="AW38" s="43"/>
      <c r="AX38" s="88">
        <f>SUM(AX36:AX37)</f>
        <v>48</v>
      </c>
      <c r="AY38" s="88">
        <f t="shared" ref="AY38:BB38" si="224">SUM(AY36:AY37)</f>
        <v>48</v>
      </c>
      <c r="AZ38" s="88">
        <f t="shared" si="224"/>
        <v>48</v>
      </c>
      <c r="BA38" s="88">
        <f t="shared" si="224"/>
        <v>48</v>
      </c>
      <c r="BB38" s="88">
        <f t="shared" si="224"/>
        <v>48</v>
      </c>
      <c r="BC38" s="88">
        <f>SUM(BC36:BC37)</f>
        <v>48</v>
      </c>
      <c r="BD38" s="43"/>
      <c r="BE38" s="88">
        <f>SUM(BE36:BE37)</f>
        <v>48</v>
      </c>
      <c r="BF38" s="88">
        <f t="shared" ref="BF38:BI38" si="225">SUM(BF36:BF37)</f>
        <v>48</v>
      </c>
      <c r="BG38" s="88">
        <f t="shared" si="225"/>
        <v>48</v>
      </c>
      <c r="BH38" s="88">
        <f t="shared" si="225"/>
        <v>48</v>
      </c>
      <c r="BI38" s="88">
        <f t="shared" si="225"/>
        <v>48</v>
      </c>
      <c r="BJ38" s="88">
        <f>SUM(BJ36:BJ37)</f>
        <v>48</v>
      </c>
      <c r="BK38" s="43"/>
      <c r="BL38" s="88">
        <f>SUM(BL36:BL37)</f>
        <v>48</v>
      </c>
      <c r="BM38" s="88">
        <f t="shared" ref="BM38:BQ38" si="226">SUM(BM36:BM37)</f>
        <v>48</v>
      </c>
      <c r="BN38" s="88">
        <f t="shared" si="226"/>
        <v>48</v>
      </c>
      <c r="BO38" s="88">
        <f t="shared" si="226"/>
        <v>48</v>
      </c>
      <c r="BP38" s="88">
        <f t="shared" si="226"/>
        <v>48</v>
      </c>
      <c r="BQ38" s="88">
        <f t="shared" si="226"/>
        <v>48</v>
      </c>
      <c r="BR38" s="89"/>
      <c r="BS38" s="353"/>
      <c r="BT38" s="282"/>
      <c r="BU38" s="73" t="s">
        <v>388</v>
      </c>
      <c r="BV38" s="43"/>
      <c r="BW38" s="88">
        <f t="shared" ref="BW38:BZ38" si="227">SUM(BW36:BW37)</f>
        <v>62</v>
      </c>
      <c r="BX38" s="88">
        <f t="shared" si="227"/>
        <v>62</v>
      </c>
      <c r="BY38" s="88">
        <f t="shared" si="227"/>
        <v>62</v>
      </c>
      <c r="BZ38" s="88">
        <f t="shared" si="227"/>
        <v>62</v>
      </c>
      <c r="CA38" s="88">
        <f>SUM(CA36:CA37)</f>
        <v>62</v>
      </c>
      <c r="CB38" s="88">
        <f>SUM(CB36:CB37)</f>
        <v>62</v>
      </c>
      <c r="CC38" s="43"/>
      <c r="CD38" s="88">
        <f t="shared" ref="CD38:CF38" si="228">SUM(CD36:CD37)</f>
        <v>62</v>
      </c>
      <c r="CE38" s="88">
        <f t="shared" si="228"/>
        <v>62</v>
      </c>
      <c r="CF38" s="88">
        <f t="shared" si="228"/>
        <v>62</v>
      </c>
      <c r="CG38" s="88">
        <f>SUM(CG36:CG37)</f>
        <v>62</v>
      </c>
      <c r="CH38" s="88">
        <f>SUM(CH36:CH37)</f>
        <v>62</v>
      </c>
      <c r="CI38" s="88">
        <f>SUM(CI36:CI37)</f>
        <v>62</v>
      </c>
      <c r="CJ38" s="43"/>
      <c r="CK38" s="88">
        <f t="shared" ref="CK38:CM38" si="229">SUM(CK36:CK37)</f>
        <v>62</v>
      </c>
      <c r="CL38" s="88">
        <f t="shared" si="229"/>
        <v>62</v>
      </c>
      <c r="CM38" s="88">
        <f t="shared" si="229"/>
        <v>62</v>
      </c>
      <c r="CN38" s="88">
        <f>SUM(CN36:CN37)</f>
        <v>62</v>
      </c>
      <c r="CO38" s="88">
        <f>SUM(CO36:CO37)</f>
        <v>62</v>
      </c>
      <c r="CP38" s="45"/>
      <c r="CQ38" s="45"/>
      <c r="CR38" s="45"/>
      <c r="CS38" s="45"/>
      <c r="CT38" s="45"/>
      <c r="CU38" s="45"/>
      <c r="CV38" s="45"/>
      <c r="CW38" s="45"/>
      <c r="CX38" s="45"/>
      <c r="CY38" s="45"/>
      <c r="CZ38" s="46"/>
      <c r="DA38" s="89"/>
    </row>
    <row r="39" spans="1:105" ht="15.75" customHeight="1">
      <c r="A39" s="285"/>
      <c r="B39" s="282"/>
      <c r="C39" s="35" t="s">
        <v>45</v>
      </c>
      <c r="D39" s="33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385"/>
      <c r="V39" s="385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28"/>
      <c r="AI39" s="30">
        <f>SUM(D39:AG39)</f>
        <v>0</v>
      </c>
      <c r="AK39" s="282"/>
      <c r="AL39" s="35" t="s">
        <v>45</v>
      </c>
      <c r="AM39" s="385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30">
        <f>SUM(AM39:BP39)</f>
        <v>0</v>
      </c>
      <c r="BS39" s="353"/>
      <c r="BT39" s="282"/>
      <c r="BU39" s="35" t="s">
        <v>45</v>
      </c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385"/>
      <c r="CQ39" s="385"/>
      <c r="CR39" s="385"/>
      <c r="CS39" s="385"/>
      <c r="CT39" s="385"/>
      <c r="CU39" s="385"/>
      <c r="CV39" s="385"/>
      <c r="CW39" s="385"/>
      <c r="CX39" s="385"/>
      <c r="CY39" s="385"/>
      <c r="CZ39" s="28"/>
      <c r="DA39" s="30">
        <f>SUM(BV39:CY39)</f>
        <v>0</v>
      </c>
    </row>
    <row r="40" spans="1:105" ht="15.75" customHeight="1" thickBot="1">
      <c r="A40" s="285"/>
      <c r="B40" s="282"/>
      <c r="C40" s="73" t="s">
        <v>389</v>
      </c>
      <c r="D40" s="342">
        <f>IF(D39&gt;D36,D36,D39)-D36</f>
        <v>-50</v>
      </c>
      <c r="E40" s="342">
        <f>D40+(IF(E39&gt;E36,E36,E39)-E36)</f>
        <v>-100</v>
      </c>
      <c r="F40" s="342">
        <f t="shared" ref="F40:H40" si="230">E40+(IF(F39&gt;F36,F36,F39)-F36)</f>
        <v>-150</v>
      </c>
      <c r="G40" s="342">
        <f t="shared" si="230"/>
        <v>-200</v>
      </c>
      <c r="H40" s="342">
        <f t="shared" si="230"/>
        <v>-250</v>
      </c>
      <c r="I40" s="27"/>
      <c r="J40" s="342">
        <f>H40+(IF(J39&gt;J36,J36,J39)-J36)</f>
        <v>-300</v>
      </c>
      <c r="K40" s="342">
        <f t="shared" ref="K40:O40" si="231">J40+(IF(K39&gt;K36,K36,K39)-K36)</f>
        <v>-350</v>
      </c>
      <c r="L40" s="342">
        <f t="shared" si="231"/>
        <v>-400</v>
      </c>
      <c r="M40" s="342">
        <f t="shared" si="231"/>
        <v>-450</v>
      </c>
      <c r="N40" s="342">
        <f t="shared" si="231"/>
        <v>-500</v>
      </c>
      <c r="O40" s="342">
        <f t="shared" si="231"/>
        <v>-550</v>
      </c>
      <c r="P40" s="27"/>
      <c r="Q40" s="342">
        <f>O40+(IF(Q39&gt;Q36,Q36,Q39)-Q36)</f>
        <v>-600</v>
      </c>
      <c r="R40" s="342">
        <f t="shared" ref="R40:T40" si="232">Q40+(IF(R39&gt;R36,R36,R39)-R36)</f>
        <v>-650</v>
      </c>
      <c r="S40" s="342">
        <f t="shared" si="232"/>
        <v>-700</v>
      </c>
      <c r="T40" s="342">
        <f t="shared" si="232"/>
        <v>-750</v>
      </c>
      <c r="U40" s="386"/>
      <c r="V40" s="386"/>
      <c r="W40" s="27"/>
      <c r="X40" s="342">
        <f>T40+(IF(X39&gt;X36,X36,X39)-X36)</f>
        <v>-800</v>
      </c>
      <c r="Y40" s="342">
        <f t="shared" ref="Y40:AC40" si="233">X40+(IF(Y39&gt;Y36,Y36,Y39)-Y36)</f>
        <v>-850</v>
      </c>
      <c r="Z40" s="342">
        <f t="shared" si="233"/>
        <v>-900</v>
      </c>
      <c r="AA40" s="342">
        <f t="shared" si="233"/>
        <v>-950</v>
      </c>
      <c r="AB40" s="342">
        <f t="shared" si="233"/>
        <v>-1000</v>
      </c>
      <c r="AC40" s="342">
        <f t="shared" si="233"/>
        <v>-1050</v>
      </c>
      <c r="AD40" s="27"/>
      <c r="AE40" s="342">
        <f>AC40+(IF(AE39&gt;AE36,AE36,AE39)-AE36)</f>
        <v>-1100</v>
      </c>
      <c r="AF40" s="342">
        <f t="shared" ref="AF40:AG40" si="234">AE40+(IF(AF39&gt;AF36,AF36,AF39)-AF36)</f>
        <v>-1150</v>
      </c>
      <c r="AG40" s="342">
        <f t="shared" si="234"/>
        <v>-1200</v>
      </c>
      <c r="AH40" s="29"/>
      <c r="AI40" s="31">
        <f>ROUNDUP(AG40,0)</f>
        <v>-1200</v>
      </c>
      <c r="AK40" s="282"/>
      <c r="AL40" s="73" t="s">
        <v>389</v>
      </c>
      <c r="AM40" s="386"/>
      <c r="AN40" s="342">
        <f>IF(AN39&gt;AN36,AN36,AN39)-AN36</f>
        <v>-48</v>
      </c>
      <c r="AO40" s="342">
        <f t="shared" ref="AO40" si="235">AN40+(IF(AO39&gt;AO36,AO36,AO39)-AO36)</f>
        <v>-96</v>
      </c>
      <c r="AP40" s="27"/>
      <c r="AQ40" s="342">
        <f>AO40+(IF(AQ39&gt;AQ36,AQ36,AQ39)-AQ36)</f>
        <v>-144</v>
      </c>
      <c r="AR40" s="342">
        <f t="shared" ref="AR40:AV40" si="236">AQ40+(IF(AR39&gt;AR36,AR36,AR39)-AR36)</f>
        <v>-192</v>
      </c>
      <c r="AS40" s="342">
        <f t="shared" si="236"/>
        <v>-240</v>
      </c>
      <c r="AT40" s="342">
        <f t="shared" si="236"/>
        <v>-288</v>
      </c>
      <c r="AU40" s="342">
        <f t="shared" si="236"/>
        <v>-336</v>
      </c>
      <c r="AV40" s="342">
        <f t="shared" si="236"/>
        <v>-384</v>
      </c>
      <c r="AW40" s="27"/>
      <c r="AX40" s="342">
        <f>AV40+(IF(AX39&gt;AX36,AX36,AX39)-AX36)</f>
        <v>-432</v>
      </c>
      <c r="AY40" s="342">
        <f t="shared" ref="AY40:BC40" si="237">AX40+(IF(AY39&gt;AY36,AY36,AY39)-AY36)</f>
        <v>-480</v>
      </c>
      <c r="AZ40" s="342">
        <f t="shared" si="237"/>
        <v>-528</v>
      </c>
      <c r="BA40" s="342">
        <f t="shared" si="237"/>
        <v>-576</v>
      </c>
      <c r="BB40" s="342">
        <f t="shared" si="237"/>
        <v>-624</v>
      </c>
      <c r="BC40" s="342">
        <f t="shared" si="237"/>
        <v>-672</v>
      </c>
      <c r="BD40" s="27"/>
      <c r="BE40" s="342">
        <f>BC40+(IF(BE39&gt;BE36,BE36,BE39)-BE36)</f>
        <v>-720</v>
      </c>
      <c r="BF40" s="342">
        <f t="shared" ref="BF40:BJ40" si="238">BE40+(IF(BF39&gt;BF36,BF36,BF39)-BF36)</f>
        <v>-768</v>
      </c>
      <c r="BG40" s="342">
        <f t="shared" si="238"/>
        <v>-816</v>
      </c>
      <c r="BH40" s="342">
        <f t="shared" si="238"/>
        <v>-864</v>
      </c>
      <c r="BI40" s="342">
        <f t="shared" si="238"/>
        <v>-912</v>
      </c>
      <c r="BJ40" s="342">
        <f t="shared" si="238"/>
        <v>-960</v>
      </c>
      <c r="BK40" s="27"/>
      <c r="BL40" s="342">
        <f>BJ40+(IF(BL39&gt;BL36,BL36,BL39)-BL36)</f>
        <v>-1008</v>
      </c>
      <c r="BM40" s="342">
        <f t="shared" ref="BM40:BQ40" si="239">BL40+(IF(BM39&gt;BM36,BM36,BM39)-BM36)</f>
        <v>-1056</v>
      </c>
      <c r="BN40" s="342">
        <f t="shared" si="239"/>
        <v>-1104</v>
      </c>
      <c r="BO40" s="342">
        <f t="shared" si="239"/>
        <v>-1152</v>
      </c>
      <c r="BP40" s="342">
        <f t="shared" si="239"/>
        <v>-1200</v>
      </c>
      <c r="BQ40" s="342">
        <f t="shared" si="239"/>
        <v>-1248</v>
      </c>
      <c r="BR40" s="31">
        <f>ROUNDUP(BP40,0)</f>
        <v>-1200</v>
      </c>
      <c r="BS40" s="353"/>
      <c r="BT40" s="282"/>
      <c r="BU40" s="73" t="s">
        <v>389</v>
      </c>
      <c r="BV40" s="27"/>
      <c r="BW40" s="342">
        <f>BV40+(IF(BW39&gt;BW36,BW36,BW39)-BW36)</f>
        <v>-62</v>
      </c>
      <c r="BX40" s="342">
        <f t="shared" ref="BX40:CB40" si="240">BW40+(IF(BX39&gt;BX36,BX36,BX39)-BX36)</f>
        <v>-124</v>
      </c>
      <c r="BY40" s="342">
        <f t="shared" si="240"/>
        <v>-186</v>
      </c>
      <c r="BZ40" s="342">
        <f t="shared" si="240"/>
        <v>-248</v>
      </c>
      <c r="CA40" s="342">
        <f t="shared" si="240"/>
        <v>-310</v>
      </c>
      <c r="CB40" s="342">
        <f t="shared" si="240"/>
        <v>-372</v>
      </c>
      <c r="CC40" s="27"/>
      <c r="CD40" s="342">
        <f>CB40+(IF(CD39&gt;CD36,CD36,CD39)-CD36)</f>
        <v>-434</v>
      </c>
      <c r="CE40" s="342">
        <f t="shared" ref="CE40:CI40" si="241">CD40+(IF(CE39&gt;CE36,CE36,CE39)-CE36)</f>
        <v>-496</v>
      </c>
      <c r="CF40" s="342">
        <f t="shared" si="241"/>
        <v>-558</v>
      </c>
      <c r="CG40" s="342">
        <f t="shared" si="241"/>
        <v>-620</v>
      </c>
      <c r="CH40" s="342">
        <f t="shared" si="241"/>
        <v>-682</v>
      </c>
      <c r="CI40" s="342">
        <f t="shared" si="241"/>
        <v>-744</v>
      </c>
      <c r="CJ40" s="27"/>
      <c r="CK40" s="342">
        <f>CI40+(IF(CK39&gt;CK36,CK36,CK39)-CK36)</f>
        <v>-806</v>
      </c>
      <c r="CL40" s="342">
        <f t="shared" ref="CL40:CO40" si="242">CK40+(IF(CL39&gt;CL36,CL36,CL39)-CL36)</f>
        <v>-868</v>
      </c>
      <c r="CM40" s="342">
        <f t="shared" si="242"/>
        <v>-930</v>
      </c>
      <c r="CN40" s="342">
        <f t="shared" si="242"/>
        <v>-992</v>
      </c>
      <c r="CO40" s="342">
        <f t="shared" si="242"/>
        <v>-1054</v>
      </c>
      <c r="CP40" s="386"/>
      <c r="CQ40" s="386"/>
      <c r="CR40" s="386"/>
      <c r="CS40" s="386"/>
      <c r="CT40" s="386"/>
      <c r="CU40" s="386"/>
      <c r="CV40" s="386"/>
      <c r="CW40" s="386"/>
      <c r="CX40" s="386"/>
      <c r="CY40" s="386"/>
      <c r="CZ40" s="29"/>
      <c r="DA40" s="31">
        <f>ROUNDUP(CY40,0)</f>
        <v>0</v>
      </c>
    </row>
    <row r="41" spans="1:105" ht="15.75" customHeight="1" thickBot="1">
      <c r="A41" s="285"/>
      <c r="B41" s="283"/>
      <c r="C41" s="142" t="s">
        <v>94</v>
      </c>
      <c r="D41" s="341">
        <f>IF(D39&gt;172,D39-172,0)-D37</f>
        <v>-7</v>
      </c>
      <c r="E41" s="341">
        <f>D41 + (IF(E39&gt;172,E39-172,0)-E37)</f>
        <v>-14</v>
      </c>
      <c r="F41" s="341">
        <f t="shared" ref="F41:H41" si="243">E41 + (IF(F39&gt;172,F39-172,0)-F37)</f>
        <v>-21</v>
      </c>
      <c r="G41" s="341">
        <f t="shared" si="243"/>
        <v>-28</v>
      </c>
      <c r="H41" s="341">
        <f t="shared" si="243"/>
        <v>-35</v>
      </c>
      <c r="I41" s="140"/>
      <c r="J41" s="341">
        <f>H41+(IF(J39&gt;172,J39-172,0)-J37)</f>
        <v>-42</v>
      </c>
      <c r="K41" s="341">
        <f>J41 + (IF(K39&gt;172,K39-172,0)-K37)</f>
        <v>-49</v>
      </c>
      <c r="L41" s="341">
        <f t="shared" ref="L41:O41" si="244">K41 + (IF(L39&gt;172,L39-172,0)-L37)</f>
        <v>-56</v>
      </c>
      <c r="M41" s="341">
        <f t="shared" si="244"/>
        <v>-63</v>
      </c>
      <c r="N41" s="341">
        <f t="shared" si="244"/>
        <v>-70</v>
      </c>
      <c r="O41" s="341">
        <f t="shared" si="244"/>
        <v>-77</v>
      </c>
      <c r="P41" s="140"/>
      <c r="Q41" s="341">
        <f>O41+(IF(Q39&gt;172,Q39-172,0)-Q37)</f>
        <v>-84</v>
      </c>
      <c r="R41" s="341">
        <f>Q41 + (IF(R39&gt;172,R39-172,0)-R37)</f>
        <v>-91</v>
      </c>
      <c r="S41" s="341">
        <f t="shared" ref="S41:V41" si="245">R41 + (IF(S39&gt;172,S39-172,0)-S37)</f>
        <v>-98</v>
      </c>
      <c r="T41" s="341">
        <f t="shared" si="245"/>
        <v>-105</v>
      </c>
      <c r="U41" s="387"/>
      <c r="V41" s="387"/>
      <c r="W41" s="140"/>
      <c r="X41" s="341">
        <f>T41+(IF(X39&gt;172,X39-172,0)-X37)</f>
        <v>-112</v>
      </c>
      <c r="Y41" s="341">
        <f>X41 + (IF(Y39&gt;172,Y39-172,0)-Y37)</f>
        <v>-119</v>
      </c>
      <c r="Z41" s="341">
        <f t="shared" ref="Z41:AC41" si="246">Y41 + (IF(Z39&gt;172,Z39-172,0)-Z37)</f>
        <v>-126</v>
      </c>
      <c r="AA41" s="341">
        <f t="shared" si="246"/>
        <v>-133</v>
      </c>
      <c r="AB41" s="341">
        <f t="shared" si="246"/>
        <v>-140</v>
      </c>
      <c r="AC41" s="341">
        <f t="shared" si="246"/>
        <v>-147</v>
      </c>
      <c r="AD41" s="140"/>
      <c r="AE41" s="341">
        <f>AC41+(IF(AE39&gt;172,AE39-172,0)-AE37)</f>
        <v>-154</v>
      </c>
      <c r="AF41" s="341">
        <f>AE41 + (IF(AF39&gt;172,AF39-172,0)-AF37)</f>
        <v>-161</v>
      </c>
      <c r="AG41" s="341">
        <f t="shared" ref="AG41" si="247">AF41 + (IF(AG39&gt;172,AG39-172,0)-AG37)</f>
        <v>-168</v>
      </c>
      <c r="AH41" s="141"/>
      <c r="AI41" s="343">
        <f>AG41</f>
        <v>-168</v>
      </c>
      <c r="AK41" s="283"/>
      <c r="AL41" s="142" t="s">
        <v>94</v>
      </c>
      <c r="AM41" s="387"/>
      <c r="AN41" s="341">
        <f>AM41 + (IF(AN39&gt;172,AN39-172,0)-AN37)</f>
        <v>0</v>
      </c>
      <c r="AO41" s="341">
        <f t="shared" ref="AO41" si="248">AN41 + (IF(AO39&gt;172,AO39-172,0)-AO37)</f>
        <v>0</v>
      </c>
      <c r="AP41" s="140"/>
      <c r="AQ41" s="341">
        <f>AO41+(IF(AQ39&gt;172,AQ39-172,0)-AQ37)</f>
        <v>0</v>
      </c>
      <c r="AR41" s="341">
        <f>AQ41 + (IF(AR39&gt;172,AR39-172,0)-AR37)</f>
        <v>0</v>
      </c>
      <c r="AS41" s="341">
        <f t="shared" ref="AS41:AV41" si="249">AR41 + (IF(AS39&gt;172,AS39-172,0)-AS37)</f>
        <v>0</v>
      </c>
      <c r="AT41" s="341">
        <f t="shared" si="249"/>
        <v>0</v>
      </c>
      <c r="AU41" s="341">
        <f t="shared" si="249"/>
        <v>0</v>
      </c>
      <c r="AV41" s="341">
        <f t="shared" si="249"/>
        <v>0</v>
      </c>
      <c r="AW41" s="140"/>
      <c r="AX41" s="341">
        <f>AV41+(IF(AX39&gt;172,AX39-172,0)-AX37)</f>
        <v>0</v>
      </c>
      <c r="AY41" s="341">
        <f>AX41 + (IF(AY39&gt;172,AY39-172,0)-AY37)</f>
        <v>0</v>
      </c>
      <c r="AZ41" s="341">
        <f t="shared" ref="AZ41:BC41" si="250">AY41 + (IF(AZ39&gt;172,AZ39-172,0)-AZ37)</f>
        <v>0</v>
      </c>
      <c r="BA41" s="341">
        <f t="shared" si="250"/>
        <v>0</v>
      </c>
      <c r="BB41" s="341">
        <f t="shared" si="250"/>
        <v>0</v>
      </c>
      <c r="BC41" s="341">
        <f t="shared" si="250"/>
        <v>0</v>
      </c>
      <c r="BD41" s="140"/>
      <c r="BE41" s="341">
        <f>BC41+(IF(BE39&gt;172,BE39-172,0)-BE37)</f>
        <v>0</v>
      </c>
      <c r="BF41" s="341">
        <f>BE41 + (IF(BF39&gt;172,BF39-172,0)-BF37)</f>
        <v>0</v>
      </c>
      <c r="BG41" s="341">
        <f t="shared" ref="BG41:BJ41" si="251">BF41 + (IF(BG39&gt;172,BG39-172,0)-BG37)</f>
        <v>0</v>
      </c>
      <c r="BH41" s="341">
        <f t="shared" si="251"/>
        <v>0</v>
      </c>
      <c r="BI41" s="341">
        <f t="shared" si="251"/>
        <v>0</v>
      </c>
      <c r="BJ41" s="341">
        <f t="shared" si="251"/>
        <v>0</v>
      </c>
      <c r="BK41" s="140"/>
      <c r="BL41" s="341">
        <f>BJ41+(IF(BL39&gt;172,BL39-172,0)-BL37)</f>
        <v>0</v>
      </c>
      <c r="BM41" s="341">
        <f>BL41 + (IF(BM39&gt;172,BM39-172,0)-BM37)</f>
        <v>0</v>
      </c>
      <c r="BN41" s="341">
        <f t="shared" ref="BN41:BQ41" si="252">BM41 + (IF(BN39&gt;172,BN39-172,0)-BN37)</f>
        <v>0</v>
      </c>
      <c r="BO41" s="341">
        <f t="shared" si="252"/>
        <v>0</v>
      </c>
      <c r="BP41" s="341">
        <f t="shared" si="252"/>
        <v>0</v>
      </c>
      <c r="BQ41" s="341">
        <f t="shared" si="252"/>
        <v>0</v>
      </c>
      <c r="BR41" s="343">
        <f>BP41</f>
        <v>0</v>
      </c>
      <c r="BS41" s="353"/>
      <c r="BT41" s="283"/>
      <c r="BU41" s="142" t="s">
        <v>94</v>
      </c>
      <c r="BV41" s="140"/>
      <c r="BW41" s="341">
        <f>BV41 + (IF(BW39&gt;172,BW39-172,0)-BW37)</f>
        <v>0</v>
      </c>
      <c r="BX41" s="341">
        <f t="shared" ref="BX41:BZ41" si="253">BW41 + (IF(BX39&gt;172,BX39-172,0)-BX37)</f>
        <v>0</v>
      </c>
      <c r="BY41" s="341">
        <f t="shared" si="253"/>
        <v>0</v>
      </c>
      <c r="BZ41" s="341">
        <f t="shared" si="253"/>
        <v>0</v>
      </c>
      <c r="CA41" s="341">
        <f>BY41+(IF(CA39&gt;172,CA39-172,0)-CA37)</f>
        <v>0</v>
      </c>
      <c r="CB41" s="341">
        <f>BZ41+(IF(CB39&gt;172,CB39-172,0)-CB37)</f>
        <v>0</v>
      </c>
      <c r="CC41" s="140"/>
      <c r="CD41" s="341">
        <f t="shared" ref="CD41:CH41" si="254">CC41 + (IF(CD39&gt;172,CD39-172,0)-CD37)</f>
        <v>0</v>
      </c>
      <c r="CE41" s="341">
        <f t="shared" si="254"/>
        <v>0</v>
      </c>
      <c r="CF41" s="341">
        <f t="shared" si="254"/>
        <v>0</v>
      </c>
      <c r="CG41" s="341">
        <f t="shared" si="254"/>
        <v>0</v>
      </c>
      <c r="CH41" s="341">
        <f t="shared" si="254"/>
        <v>0</v>
      </c>
      <c r="CI41" s="341">
        <f>CG41+(IF(CI39&gt;172,CI39-172,0)-CI37)</f>
        <v>0</v>
      </c>
      <c r="CJ41" s="140"/>
      <c r="CK41" s="341">
        <f t="shared" ref="CK41:CO41" si="255">CJ41 + (IF(CK39&gt;172,CK39-172,0)-CK37)</f>
        <v>0</v>
      </c>
      <c r="CL41" s="341">
        <f t="shared" si="255"/>
        <v>0</v>
      </c>
      <c r="CM41" s="341">
        <f t="shared" si="255"/>
        <v>0</v>
      </c>
      <c r="CN41" s="341">
        <f t="shared" si="255"/>
        <v>0</v>
      </c>
      <c r="CO41" s="341">
        <f t="shared" si="255"/>
        <v>0</v>
      </c>
      <c r="CP41" s="387"/>
      <c r="CQ41" s="387"/>
      <c r="CR41" s="387"/>
      <c r="CS41" s="387"/>
      <c r="CT41" s="387"/>
      <c r="CU41" s="387"/>
      <c r="CV41" s="387"/>
      <c r="CW41" s="387"/>
      <c r="CX41" s="387"/>
      <c r="CY41" s="387"/>
      <c r="CZ41" s="141"/>
      <c r="DA41" s="343">
        <f>CY41</f>
        <v>0</v>
      </c>
    </row>
    <row r="42" spans="1:105" ht="15.75" customHeight="1">
      <c r="A42" s="285"/>
      <c r="B42" s="281" t="s">
        <v>55</v>
      </c>
      <c r="C42" s="34" t="s">
        <v>88</v>
      </c>
      <c r="D42" s="50">
        <f>ROUNDUP((PLANEJAMENTO!$AY$5/PLANEJAMENTO!$BG$3)*PLANEJAMENTO!$BJ$5,0)</f>
        <v>42</v>
      </c>
      <c r="E42" s="50">
        <f>ROUNDUP((PLANEJAMENTO!$AY$5/PLANEJAMENTO!$BG$3)*PLANEJAMENTO!$BJ$5,0)</f>
        <v>42</v>
      </c>
      <c r="F42" s="50">
        <f>ROUNDUP((PLANEJAMENTO!$AY$5/PLANEJAMENTO!$BG$3)*PLANEJAMENTO!$BJ$5,0)</f>
        <v>42</v>
      </c>
      <c r="G42" s="50">
        <f>ROUNDUP((PLANEJAMENTO!$AY$5/PLANEJAMENTO!$BG$3)*PLANEJAMENTO!$BJ$5,0)</f>
        <v>42</v>
      </c>
      <c r="H42" s="50">
        <f>ROUNDUP((PLANEJAMENTO!$AY$5/PLANEJAMENTO!$BG$3)*PLANEJAMENTO!$BJ$5,0)</f>
        <v>42</v>
      </c>
      <c r="I42" s="38"/>
      <c r="J42" s="50">
        <f>ROUNDUP((PLANEJAMENTO!$AY$5/PLANEJAMENTO!$BG$3)*PLANEJAMENTO!$BJ$5,0)</f>
        <v>42</v>
      </c>
      <c r="K42" s="50">
        <f>ROUNDUP((PLANEJAMENTO!$AY$5/PLANEJAMENTO!$BG$3)*PLANEJAMENTO!$BJ$5,0)</f>
        <v>42</v>
      </c>
      <c r="L42" s="50">
        <f>ROUNDUP((PLANEJAMENTO!$AY$5/PLANEJAMENTO!$BG$3)*PLANEJAMENTO!$BJ$5,0)</f>
        <v>42</v>
      </c>
      <c r="M42" s="50">
        <f>ROUNDUP((PLANEJAMENTO!$AY$5/PLANEJAMENTO!$BG$3)*PLANEJAMENTO!$BJ$5,0)</f>
        <v>42</v>
      </c>
      <c r="N42" s="50">
        <f>ROUNDUP((PLANEJAMENTO!$AY$5/PLANEJAMENTO!$BG$3)*PLANEJAMENTO!$BJ$5,0)</f>
        <v>42</v>
      </c>
      <c r="O42" s="50">
        <f>ROUNDUP((PLANEJAMENTO!$AY$5/PLANEJAMENTO!$BG$3)*PLANEJAMENTO!$BJ$5,0)</f>
        <v>42</v>
      </c>
      <c r="P42" s="38"/>
      <c r="Q42" s="50">
        <f>ROUNDUP((PLANEJAMENTO!$AY$5/PLANEJAMENTO!$BG$3)*PLANEJAMENTO!$BJ$5,0)</f>
        <v>42</v>
      </c>
      <c r="R42" s="50">
        <f>ROUNDUP((PLANEJAMENTO!$AY$5/PLANEJAMENTO!$BG$3)*PLANEJAMENTO!$BJ$5,0)</f>
        <v>42</v>
      </c>
      <c r="S42" s="50">
        <f>ROUNDUP((PLANEJAMENTO!$AY$5/PLANEJAMENTO!$BG$3)*PLANEJAMENTO!$BJ$5,0)</f>
        <v>42</v>
      </c>
      <c r="T42" s="50">
        <f>ROUNDUP((PLANEJAMENTO!$AY$5/PLANEJAMENTO!$BG$3)*PLANEJAMENTO!$BJ$5,0)</f>
        <v>42</v>
      </c>
      <c r="U42" s="372"/>
      <c r="V42" s="372"/>
      <c r="W42" s="38"/>
      <c r="X42" s="50">
        <f>ROUNDUP((PLANEJAMENTO!$AY$5/PLANEJAMENTO!$BG$3)*PLANEJAMENTO!$BJ$5,0)</f>
        <v>42</v>
      </c>
      <c r="Y42" s="50">
        <f>ROUNDUP((PLANEJAMENTO!$AY$5/PLANEJAMENTO!$BG$3)*PLANEJAMENTO!$BJ$5,0)</f>
        <v>42</v>
      </c>
      <c r="Z42" s="50">
        <f>ROUNDUP((PLANEJAMENTO!$AY$5/PLANEJAMENTO!$BG$3)*PLANEJAMENTO!$BJ$5,0)</f>
        <v>42</v>
      </c>
      <c r="AA42" s="50">
        <f>ROUNDUP((PLANEJAMENTO!$AY$5/PLANEJAMENTO!$BG$3)*PLANEJAMENTO!$BJ$5,0)</f>
        <v>42</v>
      </c>
      <c r="AB42" s="50">
        <f>ROUNDUP((PLANEJAMENTO!$AY$5/PLANEJAMENTO!$BG$3)*PLANEJAMENTO!$BJ$5,0)</f>
        <v>42</v>
      </c>
      <c r="AC42" s="50">
        <f>ROUNDUP((PLANEJAMENTO!$AY$5/PLANEJAMENTO!$BG$3)*PLANEJAMENTO!$BJ$5,0)</f>
        <v>42</v>
      </c>
      <c r="AD42" s="38"/>
      <c r="AE42" s="50">
        <f>ROUNDUP((PLANEJAMENTO!$AY$5/PLANEJAMENTO!$BG$3)*PLANEJAMENTO!$BJ$5,0)</f>
        <v>42</v>
      </c>
      <c r="AF42" s="50">
        <f>ROUNDUP((PLANEJAMENTO!$AY$5/PLANEJAMENTO!$BG$3)*PLANEJAMENTO!$BJ$5,0)</f>
        <v>42</v>
      </c>
      <c r="AG42" s="50">
        <f>ROUNDUP((PLANEJAMENTO!$AY$5/PLANEJAMENTO!$BG$3)*PLANEJAMENTO!$BJ$5,0)</f>
        <v>42</v>
      </c>
      <c r="AH42" s="39"/>
      <c r="AI42" s="340">
        <f>ROUNDUP(SUM(D42:AG42),0)</f>
        <v>1008</v>
      </c>
      <c r="AK42" s="281" t="s">
        <v>55</v>
      </c>
      <c r="AL42" s="34" t="s">
        <v>88</v>
      </c>
      <c r="AM42" s="372"/>
      <c r="AN42" s="50">
        <f>ROUNDUP((PLANEJAMENTO!$BA$5/PLANEJAMENTO!$BG$4)*PLANEJAMENTO!$BJ$5,0)</f>
        <v>40</v>
      </c>
      <c r="AO42" s="50">
        <f>ROUNDUP((PLANEJAMENTO!$BA$5/PLANEJAMENTO!$BG$4)*PLANEJAMENTO!$BJ$5,0)</f>
        <v>40</v>
      </c>
      <c r="AP42" s="38"/>
      <c r="AQ42" s="50">
        <f>ROUNDUP((PLANEJAMENTO!$BA$5/PLANEJAMENTO!$BG$4)*PLANEJAMENTO!$BJ$5,0)</f>
        <v>40</v>
      </c>
      <c r="AR42" s="50">
        <f>ROUNDUP((PLANEJAMENTO!$BA$5/PLANEJAMENTO!$BG$4)*PLANEJAMENTO!$BJ$5,0)</f>
        <v>40</v>
      </c>
      <c r="AS42" s="50">
        <f>ROUNDUP((PLANEJAMENTO!$BA$5/PLANEJAMENTO!$BG$4)*PLANEJAMENTO!$BJ$5,0)</f>
        <v>40</v>
      </c>
      <c r="AT42" s="50">
        <f>ROUNDUP((PLANEJAMENTO!$BA$5/PLANEJAMENTO!$BG$4)*PLANEJAMENTO!$BJ$5,0)</f>
        <v>40</v>
      </c>
      <c r="AU42" s="50">
        <f>ROUNDUP((PLANEJAMENTO!$BA$5/PLANEJAMENTO!$BG$4)*PLANEJAMENTO!$BJ$5,0)</f>
        <v>40</v>
      </c>
      <c r="AV42" s="50">
        <f>ROUNDUP((PLANEJAMENTO!$BA$5/PLANEJAMENTO!$BG$4)*PLANEJAMENTO!$BJ$5,0)</f>
        <v>40</v>
      </c>
      <c r="AW42" s="38"/>
      <c r="AX42" s="50">
        <f>ROUNDUP((PLANEJAMENTO!$BA$5/PLANEJAMENTO!$BG$4)*PLANEJAMENTO!$BJ$5,0)</f>
        <v>40</v>
      </c>
      <c r="AY42" s="50">
        <f>ROUNDUP((PLANEJAMENTO!$BA$5/PLANEJAMENTO!$BG$4)*PLANEJAMENTO!$BJ$5,0)</f>
        <v>40</v>
      </c>
      <c r="AZ42" s="50">
        <f>ROUNDUP((PLANEJAMENTO!$BA$5/PLANEJAMENTO!$BG$4)*PLANEJAMENTO!$BJ$5,0)</f>
        <v>40</v>
      </c>
      <c r="BA42" s="50">
        <f>ROUNDUP((PLANEJAMENTO!$BA$5/PLANEJAMENTO!$BG$4)*PLANEJAMENTO!$BJ$5,0)</f>
        <v>40</v>
      </c>
      <c r="BB42" s="50">
        <f>ROUNDUP((PLANEJAMENTO!$BA$5/PLANEJAMENTO!$BG$4)*PLANEJAMENTO!$BJ$5,0)</f>
        <v>40</v>
      </c>
      <c r="BC42" s="50">
        <f>ROUNDUP((PLANEJAMENTO!$BA$5/PLANEJAMENTO!$BG$4)*PLANEJAMENTO!$BJ$5,0)</f>
        <v>40</v>
      </c>
      <c r="BD42" s="38"/>
      <c r="BE42" s="50">
        <f>ROUNDUP((PLANEJAMENTO!$BA$5/PLANEJAMENTO!$BG$4)*PLANEJAMENTO!$BJ$5,0)</f>
        <v>40</v>
      </c>
      <c r="BF42" s="50">
        <f>ROUNDUP((PLANEJAMENTO!$BA$5/PLANEJAMENTO!$BG$4)*PLANEJAMENTO!$BJ$5,0)</f>
        <v>40</v>
      </c>
      <c r="BG42" s="50">
        <f>ROUNDUP((PLANEJAMENTO!$BA$5/PLANEJAMENTO!$BG$4)*PLANEJAMENTO!$BJ$5,0)</f>
        <v>40</v>
      </c>
      <c r="BH42" s="50">
        <f>ROUNDUP((PLANEJAMENTO!$BA$5/PLANEJAMENTO!$BG$4)*PLANEJAMENTO!$BJ$5,0)</f>
        <v>40</v>
      </c>
      <c r="BI42" s="50">
        <f>ROUNDUP((PLANEJAMENTO!$BA$5/PLANEJAMENTO!$BG$4)*PLANEJAMENTO!$BJ$5,0)</f>
        <v>40</v>
      </c>
      <c r="BJ42" s="50">
        <f>ROUNDUP((PLANEJAMENTO!$BA$5/PLANEJAMENTO!$BG$4)*PLANEJAMENTO!$BJ$5,0)</f>
        <v>40</v>
      </c>
      <c r="BK42" s="38"/>
      <c r="BL42" s="50">
        <f>ROUNDUP((PLANEJAMENTO!$BA$5/PLANEJAMENTO!$BG$4)*PLANEJAMENTO!$BJ$5,0)</f>
        <v>40</v>
      </c>
      <c r="BM42" s="50">
        <f>ROUNDUP((PLANEJAMENTO!$BA$5/PLANEJAMENTO!$BG$4)*PLANEJAMENTO!$BJ$5,0)</f>
        <v>40</v>
      </c>
      <c r="BN42" s="50">
        <f>ROUNDUP((PLANEJAMENTO!$BA$5/PLANEJAMENTO!$BG$4)*PLANEJAMENTO!$BJ$5,0)</f>
        <v>40</v>
      </c>
      <c r="BO42" s="50">
        <f>ROUNDUP((PLANEJAMENTO!$BA$5/PLANEJAMENTO!$BG$4)*PLANEJAMENTO!$BJ$5,0)</f>
        <v>40</v>
      </c>
      <c r="BP42" s="50">
        <f>ROUNDUP((PLANEJAMENTO!$BA$5/PLANEJAMENTO!$BG$4)*PLANEJAMENTO!$BJ$5,0)</f>
        <v>40</v>
      </c>
      <c r="BQ42" s="50">
        <f>ROUNDUP((PLANEJAMENTO!$BA$5/PLANEJAMENTO!$BG$4)*PLANEJAMENTO!$BJ$5,0)</f>
        <v>40</v>
      </c>
      <c r="BR42" s="340">
        <f>ROUNDUP(SUM(AM42:BP42),0)</f>
        <v>1000</v>
      </c>
      <c r="BS42" s="353"/>
      <c r="BT42" s="281" t="s">
        <v>55</v>
      </c>
      <c r="BU42" s="34" t="s">
        <v>88</v>
      </c>
      <c r="BV42" s="38"/>
      <c r="BW42" s="50">
        <f>ROUNDUP((PLANEJAMENTO!$BC$5/PLANEJAMENTO!$BG$5)*PLANEJAMENTO!$BJ$5,0)</f>
        <v>52</v>
      </c>
      <c r="BX42" s="50">
        <f>ROUNDUP((PLANEJAMENTO!$BC$5/PLANEJAMENTO!$BG$5)*PLANEJAMENTO!$BJ$5,0)</f>
        <v>52</v>
      </c>
      <c r="BY42" s="50">
        <f>ROUNDUP((PLANEJAMENTO!$BC$5/PLANEJAMENTO!$BG$5)*PLANEJAMENTO!$BJ$5,0)</f>
        <v>52</v>
      </c>
      <c r="BZ42" s="50">
        <f>ROUNDUP((PLANEJAMENTO!$BC$5/PLANEJAMENTO!$BG$5)*PLANEJAMENTO!$BJ$5,0)</f>
        <v>52</v>
      </c>
      <c r="CA42" s="50">
        <f>ROUNDUP((PLANEJAMENTO!$BC$5/PLANEJAMENTO!$BG$5)*PLANEJAMENTO!$BJ$5,0)</f>
        <v>52</v>
      </c>
      <c r="CB42" s="50">
        <f>ROUNDUP((PLANEJAMENTO!$BC$5/PLANEJAMENTO!$BG$5)*PLANEJAMENTO!$BJ$5,0)</f>
        <v>52</v>
      </c>
      <c r="CC42" s="38"/>
      <c r="CD42" s="50">
        <f>ROUNDUP((PLANEJAMENTO!$BC$5/PLANEJAMENTO!$BG$5)*PLANEJAMENTO!$BJ$5,0)</f>
        <v>52</v>
      </c>
      <c r="CE42" s="50">
        <f>ROUNDUP((PLANEJAMENTO!$BC$5/PLANEJAMENTO!$BG$5)*PLANEJAMENTO!$BJ$5,0)</f>
        <v>52</v>
      </c>
      <c r="CF42" s="50">
        <f>ROUNDUP((PLANEJAMENTO!$BC$5/PLANEJAMENTO!$BG$5)*PLANEJAMENTO!$BJ$5,0)</f>
        <v>52</v>
      </c>
      <c r="CG42" s="50">
        <f>ROUNDUP((PLANEJAMENTO!$BC$5/PLANEJAMENTO!$BG$5)*PLANEJAMENTO!$BJ$5,0)</f>
        <v>52</v>
      </c>
      <c r="CH42" s="50">
        <f>ROUNDUP((PLANEJAMENTO!$BC$5/PLANEJAMENTO!$BG$5)*PLANEJAMENTO!$BJ$5,0)</f>
        <v>52</v>
      </c>
      <c r="CI42" s="50">
        <f>ROUNDUP((PLANEJAMENTO!$BC$5/PLANEJAMENTO!$BG$5)*PLANEJAMENTO!$BJ$5,0)</f>
        <v>52</v>
      </c>
      <c r="CJ42" s="38"/>
      <c r="CK42" s="50">
        <f>ROUNDUP((PLANEJAMENTO!$BC$5/PLANEJAMENTO!$BG$5)*PLANEJAMENTO!$BJ$5,0)</f>
        <v>52</v>
      </c>
      <c r="CL42" s="50">
        <f>ROUNDUP((PLANEJAMENTO!$BC$5/PLANEJAMENTO!$BG$5)*PLANEJAMENTO!$BJ$5,0)</f>
        <v>52</v>
      </c>
      <c r="CM42" s="50">
        <f>ROUNDUP((PLANEJAMENTO!$BC$5/PLANEJAMENTO!$BG$5)*PLANEJAMENTO!$BJ$5,0)</f>
        <v>52</v>
      </c>
      <c r="CN42" s="50">
        <f>ROUNDUP((PLANEJAMENTO!$BC$5/PLANEJAMENTO!$BG$5)*PLANEJAMENTO!$BJ$5,0)</f>
        <v>52</v>
      </c>
      <c r="CO42" s="50">
        <f>ROUNDUP((PLANEJAMENTO!$BC$5/PLANEJAMENTO!$BG$5)*PLANEJAMENTO!$BJ$5,0)</f>
        <v>52</v>
      </c>
      <c r="CP42" s="372"/>
      <c r="CQ42" s="372"/>
      <c r="CR42" s="372"/>
      <c r="CS42" s="372"/>
      <c r="CT42" s="372"/>
      <c r="CU42" s="372"/>
      <c r="CV42" s="372"/>
      <c r="CW42" s="372"/>
      <c r="CX42" s="372"/>
      <c r="CY42" s="372"/>
      <c r="CZ42" s="39"/>
      <c r="DA42" s="340">
        <f>ROUNDUP(SUM(BV42:CY42),0)</f>
        <v>884</v>
      </c>
    </row>
    <row r="43" spans="1:105" ht="15.75" customHeight="1">
      <c r="A43" s="285"/>
      <c r="B43" s="282"/>
      <c r="C43" s="73" t="s">
        <v>89</v>
      </c>
      <c r="D43" s="88">
        <f>ROUNDUP((PLANEJAMENTO!$AZ$5/PLANEJAMENTO!$BG$3)*PLANEJAMENTO!$BJ$5,0)</f>
        <v>6</v>
      </c>
      <c r="E43" s="88">
        <f>ROUNDUP((PLANEJAMENTO!$AZ$5/PLANEJAMENTO!$BG$3)*PLANEJAMENTO!$BJ$5,0)</f>
        <v>6</v>
      </c>
      <c r="F43" s="88">
        <f>ROUNDUP((PLANEJAMENTO!$AZ$5/PLANEJAMENTO!$BG$3)*PLANEJAMENTO!$BJ$5,0)</f>
        <v>6</v>
      </c>
      <c r="G43" s="88">
        <f>ROUNDUP((PLANEJAMENTO!$AZ$5/PLANEJAMENTO!$BG$3)*PLANEJAMENTO!$BJ$5,0)</f>
        <v>6</v>
      </c>
      <c r="H43" s="88">
        <f>ROUNDUP((PLANEJAMENTO!$AZ$5/PLANEJAMENTO!$BG$3)*PLANEJAMENTO!$BJ$5,0)</f>
        <v>6</v>
      </c>
      <c r="I43" s="43"/>
      <c r="J43" s="88">
        <f>ROUNDUP((PLANEJAMENTO!$AZ$5/PLANEJAMENTO!$BG$3)*PLANEJAMENTO!$BJ$5,0)</f>
        <v>6</v>
      </c>
      <c r="K43" s="88">
        <f>ROUNDUP((PLANEJAMENTO!$AZ$5/PLANEJAMENTO!$BG$3)*PLANEJAMENTO!$BJ$5,0)</f>
        <v>6</v>
      </c>
      <c r="L43" s="88">
        <f>ROUNDUP((PLANEJAMENTO!$AZ$5/PLANEJAMENTO!$BG$3)*PLANEJAMENTO!$BJ$5,0)</f>
        <v>6</v>
      </c>
      <c r="M43" s="88">
        <f>ROUNDUP((PLANEJAMENTO!$AZ$5/PLANEJAMENTO!$BG$3)*PLANEJAMENTO!$BJ$5,0)</f>
        <v>6</v>
      </c>
      <c r="N43" s="88">
        <f>ROUNDUP((PLANEJAMENTO!$AZ$5/PLANEJAMENTO!$BG$3)*PLANEJAMENTO!$BJ$5,0)</f>
        <v>6</v>
      </c>
      <c r="O43" s="88">
        <f>ROUNDUP((PLANEJAMENTO!$AZ$5/PLANEJAMENTO!$BG$3)*PLANEJAMENTO!$BJ$5,0)</f>
        <v>6</v>
      </c>
      <c r="P43" s="43"/>
      <c r="Q43" s="88">
        <f>ROUNDUP((PLANEJAMENTO!$AZ$5/PLANEJAMENTO!$BG$3)*PLANEJAMENTO!$BJ$5,0)</f>
        <v>6</v>
      </c>
      <c r="R43" s="88">
        <f>ROUNDUP((PLANEJAMENTO!$AZ$5/PLANEJAMENTO!$BG$3)*PLANEJAMENTO!$BJ$5,0)</f>
        <v>6</v>
      </c>
      <c r="S43" s="88">
        <f>ROUNDUP((PLANEJAMENTO!$AZ$5/PLANEJAMENTO!$BG$3)*PLANEJAMENTO!$BJ$5,0)</f>
        <v>6</v>
      </c>
      <c r="T43" s="88">
        <f>ROUNDUP((PLANEJAMENTO!$AZ$5/PLANEJAMENTO!$BG$3)*PLANEJAMENTO!$BJ$5,0)</f>
        <v>6</v>
      </c>
      <c r="U43" s="45"/>
      <c r="V43" s="45"/>
      <c r="W43" s="43"/>
      <c r="X43" s="88">
        <f>ROUNDUP((PLANEJAMENTO!$AZ$5/PLANEJAMENTO!$BG$3)*PLANEJAMENTO!$BJ$5,0)</f>
        <v>6</v>
      </c>
      <c r="Y43" s="88">
        <f>ROUNDUP((PLANEJAMENTO!$AZ$5/PLANEJAMENTO!$BG$3)*PLANEJAMENTO!$BJ$5,0)</f>
        <v>6</v>
      </c>
      <c r="Z43" s="88">
        <f>ROUNDUP((PLANEJAMENTO!$AZ$5/PLANEJAMENTO!$BG$3)*PLANEJAMENTO!$BJ$5,0)</f>
        <v>6</v>
      </c>
      <c r="AA43" s="88">
        <f>ROUNDUP((PLANEJAMENTO!$AZ$5/PLANEJAMENTO!$BG$3)*PLANEJAMENTO!$BJ$5,0)</f>
        <v>6</v>
      </c>
      <c r="AB43" s="88">
        <f>ROUNDUP((PLANEJAMENTO!$AZ$5/PLANEJAMENTO!$BG$3)*PLANEJAMENTO!$BJ$5,0)</f>
        <v>6</v>
      </c>
      <c r="AC43" s="88">
        <f>ROUNDUP((PLANEJAMENTO!$AZ$5/PLANEJAMENTO!$BG$3)*PLANEJAMENTO!$BJ$5,0)</f>
        <v>6</v>
      </c>
      <c r="AD43" s="43"/>
      <c r="AE43" s="88">
        <f>ROUNDUP((PLANEJAMENTO!$AZ$5/PLANEJAMENTO!$BG$3)*PLANEJAMENTO!$BJ$5,0)</f>
        <v>6</v>
      </c>
      <c r="AF43" s="88">
        <f>ROUNDUP((PLANEJAMENTO!$AZ$5/PLANEJAMENTO!$BG$3)*PLANEJAMENTO!$BJ$5,0)</f>
        <v>6</v>
      </c>
      <c r="AG43" s="88">
        <f>ROUNDUP((PLANEJAMENTO!$AZ$5/PLANEJAMENTO!$BG$3)*PLANEJAMENTO!$BJ$5,0)</f>
        <v>6</v>
      </c>
      <c r="AH43" s="46"/>
      <c r="AI43" s="344">
        <f>SUM(D43:AG43)</f>
        <v>144</v>
      </c>
      <c r="AK43" s="282"/>
      <c r="AL43" s="73" t="s">
        <v>89</v>
      </c>
      <c r="AM43" s="45"/>
      <c r="AN43" s="88">
        <f>ROUNDUP((PLANEJAMENTO!$BB$5/PLANEJAMENTO!$BG$3)*PLANEJAMENTO!$BJ$5,0)</f>
        <v>0</v>
      </c>
      <c r="AO43" s="88">
        <f>ROUNDUP((PLANEJAMENTO!$BB$5/PLANEJAMENTO!$BG$3)*PLANEJAMENTO!$BJ$5,0)</f>
        <v>0</v>
      </c>
      <c r="AP43" s="43"/>
      <c r="AQ43" s="88">
        <f>ROUNDUP((PLANEJAMENTO!$BB$5/PLANEJAMENTO!$BG$3)*PLANEJAMENTO!$BJ$5,0)</f>
        <v>0</v>
      </c>
      <c r="AR43" s="88">
        <f>ROUNDUP((PLANEJAMENTO!$BB$5/PLANEJAMENTO!$BG$3)*PLANEJAMENTO!$BJ$5,0)</f>
        <v>0</v>
      </c>
      <c r="AS43" s="88">
        <f>ROUNDUP((PLANEJAMENTO!$BB$5/PLANEJAMENTO!$BG$3)*PLANEJAMENTO!$BJ$5,0)</f>
        <v>0</v>
      </c>
      <c r="AT43" s="88">
        <f>ROUNDUP((PLANEJAMENTO!$BB$5/PLANEJAMENTO!$BG$3)*PLANEJAMENTO!$BJ$5,0)</f>
        <v>0</v>
      </c>
      <c r="AU43" s="88">
        <f>ROUNDUP((PLANEJAMENTO!$BB$5/PLANEJAMENTO!$BG$3)*PLANEJAMENTO!$BJ$5,0)</f>
        <v>0</v>
      </c>
      <c r="AV43" s="88">
        <f>ROUNDUP((PLANEJAMENTO!$BB$5/PLANEJAMENTO!$BG$3)*PLANEJAMENTO!$BJ$5,0)</f>
        <v>0</v>
      </c>
      <c r="AW43" s="43"/>
      <c r="AX43" s="88">
        <f>ROUNDUP((PLANEJAMENTO!$BB$5/PLANEJAMENTO!$BG$3)*PLANEJAMENTO!$BJ$5,0)</f>
        <v>0</v>
      </c>
      <c r="AY43" s="88">
        <f>ROUNDUP((PLANEJAMENTO!$BB$5/PLANEJAMENTO!$BG$3)*PLANEJAMENTO!$BJ$5,0)</f>
        <v>0</v>
      </c>
      <c r="AZ43" s="88">
        <f>ROUNDUP((PLANEJAMENTO!$BB$5/PLANEJAMENTO!$BG$3)*PLANEJAMENTO!$BJ$5,0)</f>
        <v>0</v>
      </c>
      <c r="BA43" s="88">
        <f>ROUNDUP((PLANEJAMENTO!$BB$5/PLANEJAMENTO!$BG$3)*PLANEJAMENTO!$BJ$5,0)</f>
        <v>0</v>
      </c>
      <c r="BB43" s="88">
        <f>ROUNDUP((PLANEJAMENTO!$BB$5/PLANEJAMENTO!$BG$3)*PLANEJAMENTO!$BJ$5,0)</f>
        <v>0</v>
      </c>
      <c r="BC43" s="88">
        <f>ROUNDUP((PLANEJAMENTO!$BB$5/PLANEJAMENTO!$BG$3)*PLANEJAMENTO!$BJ$5,0)</f>
        <v>0</v>
      </c>
      <c r="BD43" s="43"/>
      <c r="BE43" s="88">
        <f>ROUNDUP((PLANEJAMENTO!$BB$5/PLANEJAMENTO!$BG$3)*PLANEJAMENTO!$BJ$5,0)</f>
        <v>0</v>
      </c>
      <c r="BF43" s="88">
        <f>ROUNDUP((PLANEJAMENTO!$BB$5/PLANEJAMENTO!$BG$3)*PLANEJAMENTO!$BJ$5,0)</f>
        <v>0</v>
      </c>
      <c r="BG43" s="88">
        <f>ROUNDUP((PLANEJAMENTO!$BB$5/PLANEJAMENTO!$BG$3)*PLANEJAMENTO!$BJ$5,0)</f>
        <v>0</v>
      </c>
      <c r="BH43" s="88">
        <f>ROUNDUP((PLANEJAMENTO!$BB$5/PLANEJAMENTO!$BG$3)*PLANEJAMENTO!$BJ$5,0)</f>
        <v>0</v>
      </c>
      <c r="BI43" s="88">
        <f>ROUNDUP((PLANEJAMENTO!$BB$5/PLANEJAMENTO!$BG$3)*PLANEJAMENTO!$BJ$5,0)</f>
        <v>0</v>
      </c>
      <c r="BJ43" s="88">
        <f>ROUNDUP((PLANEJAMENTO!$BB$5/PLANEJAMENTO!$BG$3)*PLANEJAMENTO!$BJ$5,0)</f>
        <v>0</v>
      </c>
      <c r="BK43" s="43"/>
      <c r="BL43" s="88">
        <f>ROUNDUP((PLANEJAMENTO!$BB$5/PLANEJAMENTO!$BG$3)*PLANEJAMENTO!$BJ$5,0)</f>
        <v>0</v>
      </c>
      <c r="BM43" s="88">
        <f>ROUNDUP((PLANEJAMENTO!$BB$5/PLANEJAMENTO!$BG$3)*PLANEJAMENTO!$BJ$5,0)</f>
        <v>0</v>
      </c>
      <c r="BN43" s="88">
        <f>ROUNDUP((PLANEJAMENTO!$BB$5/PLANEJAMENTO!$BG$3)*PLANEJAMENTO!$BJ$5,0)</f>
        <v>0</v>
      </c>
      <c r="BO43" s="88">
        <f>ROUNDUP((PLANEJAMENTO!$BB$5/PLANEJAMENTO!$BG$3)*PLANEJAMENTO!$BJ$5,0)</f>
        <v>0</v>
      </c>
      <c r="BP43" s="88">
        <f>ROUNDUP((PLANEJAMENTO!$BB$5/PLANEJAMENTO!$BG$3)*PLANEJAMENTO!$BJ$5,0)</f>
        <v>0</v>
      </c>
      <c r="BQ43" s="88">
        <f>ROUNDUP((PLANEJAMENTO!$BB$5/PLANEJAMENTO!$BG$3)*PLANEJAMENTO!$BJ$5,0)</f>
        <v>0</v>
      </c>
      <c r="BR43" s="344">
        <f>SUM(AM43:BP43)</f>
        <v>0</v>
      </c>
      <c r="BS43" s="353"/>
      <c r="BT43" s="282"/>
      <c r="BU43" s="73" t="s">
        <v>89</v>
      </c>
      <c r="BV43" s="43"/>
      <c r="BW43" s="88">
        <f>ROUNDUP((PLANEJAMENTO!$BD$5/PLANEJAMENTO!$BG$3)*PLANEJAMENTO!$BJ$5,0)</f>
        <v>0</v>
      </c>
      <c r="BX43" s="88">
        <f>ROUNDUP((PLANEJAMENTO!$BD$5/PLANEJAMENTO!$BG$3)*PLANEJAMENTO!$BJ$5,0)</f>
        <v>0</v>
      </c>
      <c r="BY43" s="88">
        <f>ROUNDUP((PLANEJAMENTO!$BD$5/PLANEJAMENTO!$BG$3)*PLANEJAMENTO!$BJ$5,0)</f>
        <v>0</v>
      </c>
      <c r="BZ43" s="88">
        <f>ROUNDUP((PLANEJAMENTO!$BD$5/PLANEJAMENTO!$BG$3)*PLANEJAMENTO!$BJ$5,0)</f>
        <v>0</v>
      </c>
      <c r="CA43" s="88">
        <f>ROUNDUP((PLANEJAMENTO!$BD$5/PLANEJAMENTO!$BG$3)*PLANEJAMENTO!$BJ$5,0)</f>
        <v>0</v>
      </c>
      <c r="CB43" s="88">
        <f>ROUNDUP((PLANEJAMENTO!$BD$5/PLANEJAMENTO!$BG$3)*PLANEJAMENTO!$BJ$5,0)</f>
        <v>0</v>
      </c>
      <c r="CC43" s="43"/>
      <c r="CD43" s="88">
        <f>ROUNDUP((PLANEJAMENTO!$BD$5/PLANEJAMENTO!$BG$3)*PLANEJAMENTO!$BJ$5,0)</f>
        <v>0</v>
      </c>
      <c r="CE43" s="88">
        <f>ROUNDUP((PLANEJAMENTO!$BD$5/PLANEJAMENTO!$BG$3)*PLANEJAMENTO!$BJ$5,0)</f>
        <v>0</v>
      </c>
      <c r="CF43" s="88">
        <f>ROUNDUP((PLANEJAMENTO!$BD$5/PLANEJAMENTO!$BG$3)*PLANEJAMENTO!$BJ$5,0)</f>
        <v>0</v>
      </c>
      <c r="CG43" s="88">
        <f>ROUNDUP((PLANEJAMENTO!$BD$5/PLANEJAMENTO!$BG$3)*PLANEJAMENTO!$BJ$5,0)</f>
        <v>0</v>
      </c>
      <c r="CH43" s="88">
        <f>ROUNDUP((PLANEJAMENTO!$BD$5/PLANEJAMENTO!$BG$3)*PLANEJAMENTO!$BJ$5,0)</f>
        <v>0</v>
      </c>
      <c r="CI43" s="88">
        <f>ROUNDUP((PLANEJAMENTO!$BD$5/PLANEJAMENTO!$BG$3)*PLANEJAMENTO!$BJ$5,0)</f>
        <v>0</v>
      </c>
      <c r="CJ43" s="43"/>
      <c r="CK43" s="88">
        <f>ROUNDUP((PLANEJAMENTO!$BD$5/PLANEJAMENTO!$BG$3)*PLANEJAMENTO!$BJ$5,0)</f>
        <v>0</v>
      </c>
      <c r="CL43" s="88">
        <f>ROUNDUP((PLANEJAMENTO!$BD$5/PLANEJAMENTO!$BG$3)*PLANEJAMENTO!$BJ$5,0)</f>
        <v>0</v>
      </c>
      <c r="CM43" s="88">
        <f>ROUNDUP((PLANEJAMENTO!$BD$5/PLANEJAMENTO!$BG$3)*PLANEJAMENTO!$BJ$5,0)</f>
        <v>0</v>
      </c>
      <c r="CN43" s="88">
        <f>ROUNDUP((PLANEJAMENTO!$BD$5/PLANEJAMENTO!$BG$3)*PLANEJAMENTO!$BJ$5,0)</f>
        <v>0</v>
      </c>
      <c r="CO43" s="88">
        <f>ROUNDUP((PLANEJAMENTO!$BD$5/PLANEJAMENTO!$BG$3)*PLANEJAMENTO!$BJ$5,0)</f>
        <v>0</v>
      </c>
      <c r="CP43" s="45"/>
      <c r="CQ43" s="45"/>
      <c r="CR43" s="45"/>
      <c r="CS43" s="45"/>
      <c r="CT43" s="45"/>
      <c r="CU43" s="45"/>
      <c r="CV43" s="45"/>
      <c r="CW43" s="45"/>
      <c r="CX43" s="45"/>
      <c r="CY43" s="45"/>
      <c r="CZ43" s="46"/>
      <c r="DA43" s="344">
        <f>SUM(BV43:CY43)</f>
        <v>0</v>
      </c>
    </row>
    <row r="44" spans="1:105" ht="15.75" customHeight="1">
      <c r="A44" s="285"/>
      <c r="B44" s="282"/>
      <c r="C44" s="73" t="s">
        <v>388</v>
      </c>
      <c r="D44" s="88">
        <f>SUM(D42:D43)</f>
        <v>48</v>
      </c>
      <c r="E44" s="88">
        <f t="shared" ref="E44:H44" si="256">SUM(E42:E43)</f>
        <v>48</v>
      </c>
      <c r="F44" s="88">
        <f t="shared" si="256"/>
        <v>48</v>
      </c>
      <c r="G44" s="88">
        <f t="shared" si="256"/>
        <v>48</v>
      </c>
      <c r="H44" s="88">
        <f t="shared" si="256"/>
        <v>48</v>
      </c>
      <c r="I44" s="43"/>
      <c r="J44" s="88">
        <f>SUM(J42:J43)</f>
        <v>48</v>
      </c>
      <c r="K44" s="88">
        <f t="shared" ref="K44:N44" si="257">SUM(K42:K43)</f>
        <v>48</v>
      </c>
      <c r="L44" s="88">
        <f t="shared" si="257"/>
        <v>48</v>
      </c>
      <c r="M44" s="88">
        <f t="shared" si="257"/>
        <v>48</v>
      </c>
      <c r="N44" s="88">
        <f t="shared" si="257"/>
        <v>48</v>
      </c>
      <c r="O44" s="88">
        <f>SUM(O42:O43)</f>
        <v>48</v>
      </c>
      <c r="P44" s="43"/>
      <c r="Q44" s="88">
        <f>SUM(Q42:Q43)</f>
        <v>48</v>
      </c>
      <c r="R44" s="88">
        <f t="shared" ref="R44:T44" si="258">SUM(R42:R43)</f>
        <v>48</v>
      </c>
      <c r="S44" s="88">
        <f t="shared" si="258"/>
        <v>48</v>
      </c>
      <c r="T44" s="88">
        <f t="shared" si="258"/>
        <v>48</v>
      </c>
      <c r="U44" s="45"/>
      <c r="V44" s="45"/>
      <c r="W44" s="43"/>
      <c r="X44" s="88">
        <f>SUM(X42:X43)</f>
        <v>48</v>
      </c>
      <c r="Y44" s="88">
        <f t="shared" ref="Y44:AB44" si="259">SUM(Y42:Y43)</f>
        <v>48</v>
      </c>
      <c r="Z44" s="88">
        <f t="shared" si="259"/>
        <v>48</v>
      </c>
      <c r="AA44" s="88">
        <f t="shared" si="259"/>
        <v>48</v>
      </c>
      <c r="AB44" s="88">
        <f t="shared" si="259"/>
        <v>48</v>
      </c>
      <c r="AC44" s="88">
        <f>SUM(AC42:AC43)</f>
        <v>48</v>
      </c>
      <c r="AD44" s="43"/>
      <c r="AE44" s="88">
        <f t="shared" ref="AE44:AF44" si="260">SUM(AE42:AE43)</f>
        <v>48</v>
      </c>
      <c r="AF44" s="88">
        <f t="shared" si="260"/>
        <v>48</v>
      </c>
      <c r="AG44" s="88">
        <f>SUM(AG42:AG43)</f>
        <v>48</v>
      </c>
      <c r="AH44" s="46"/>
      <c r="AI44" s="89"/>
      <c r="AK44" s="282"/>
      <c r="AL44" s="73" t="s">
        <v>388</v>
      </c>
      <c r="AM44" s="45"/>
      <c r="AN44" s="88">
        <f t="shared" ref="AN44:AO44" si="261">SUM(AN42:AN43)</f>
        <v>40</v>
      </c>
      <c r="AO44" s="88">
        <f t="shared" si="261"/>
        <v>40</v>
      </c>
      <c r="AP44" s="43"/>
      <c r="AQ44" s="88">
        <f>SUM(AQ42:AQ43)</f>
        <v>40</v>
      </c>
      <c r="AR44" s="88">
        <f t="shared" ref="AR44:AU44" si="262">SUM(AR42:AR43)</f>
        <v>40</v>
      </c>
      <c r="AS44" s="88">
        <f t="shared" si="262"/>
        <v>40</v>
      </c>
      <c r="AT44" s="88">
        <f t="shared" si="262"/>
        <v>40</v>
      </c>
      <c r="AU44" s="88">
        <f t="shared" si="262"/>
        <v>40</v>
      </c>
      <c r="AV44" s="88">
        <f>SUM(AV42:AV43)</f>
        <v>40</v>
      </c>
      <c r="AW44" s="43"/>
      <c r="AX44" s="88">
        <f>SUM(AX42:AX43)</f>
        <v>40</v>
      </c>
      <c r="AY44" s="88">
        <f t="shared" ref="AY44:BB44" si="263">SUM(AY42:AY43)</f>
        <v>40</v>
      </c>
      <c r="AZ44" s="88">
        <f t="shared" si="263"/>
        <v>40</v>
      </c>
      <c r="BA44" s="88">
        <f t="shared" si="263"/>
        <v>40</v>
      </c>
      <c r="BB44" s="88">
        <f t="shared" si="263"/>
        <v>40</v>
      </c>
      <c r="BC44" s="88">
        <f>SUM(BC42:BC43)</f>
        <v>40</v>
      </c>
      <c r="BD44" s="43"/>
      <c r="BE44" s="88">
        <f>SUM(BE42:BE43)</f>
        <v>40</v>
      </c>
      <c r="BF44" s="88">
        <f t="shared" ref="BF44:BI44" si="264">SUM(BF42:BF43)</f>
        <v>40</v>
      </c>
      <c r="BG44" s="88">
        <f t="shared" si="264"/>
        <v>40</v>
      </c>
      <c r="BH44" s="88">
        <f t="shared" si="264"/>
        <v>40</v>
      </c>
      <c r="BI44" s="88">
        <f t="shared" si="264"/>
        <v>40</v>
      </c>
      <c r="BJ44" s="88">
        <f>SUM(BJ42:BJ43)</f>
        <v>40</v>
      </c>
      <c r="BK44" s="43"/>
      <c r="BL44" s="88">
        <f>SUM(BL42:BL43)</f>
        <v>40</v>
      </c>
      <c r="BM44" s="88">
        <f t="shared" ref="BM44:BQ44" si="265">SUM(BM42:BM43)</f>
        <v>40</v>
      </c>
      <c r="BN44" s="88">
        <f t="shared" si="265"/>
        <v>40</v>
      </c>
      <c r="BO44" s="88">
        <f t="shared" si="265"/>
        <v>40</v>
      </c>
      <c r="BP44" s="88">
        <f t="shared" si="265"/>
        <v>40</v>
      </c>
      <c r="BQ44" s="88">
        <f t="shared" si="265"/>
        <v>40</v>
      </c>
      <c r="BR44" s="89"/>
      <c r="BS44" s="353"/>
      <c r="BT44" s="282"/>
      <c r="BU44" s="73" t="s">
        <v>388</v>
      </c>
      <c r="BV44" s="43"/>
      <c r="BW44" s="88">
        <f t="shared" ref="BW44:BZ44" si="266">SUM(BW42:BW43)</f>
        <v>52</v>
      </c>
      <c r="BX44" s="88">
        <f t="shared" si="266"/>
        <v>52</v>
      </c>
      <c r="BY44" s="88">
        <f t="shared" si="266"/>
        <v>52</v>
      </c>
      <c r="BZ44" s="88">
        <f t="shared" si="266"/>
        <v>52</v>
      </c>
      <c r="CA44" s="88">
        <f>SUM(CA42:CA43)</f>
        <v>52</v>
      </c>
      <c r="CB44" s="88">
        <f>SUM(CB42:CB43)</f>
        <v>52</v>
      </c>
      <c r="CC44" s="43"/>
      <c r="CD44" s="88">
        <f t="shared" ref="CD44:CF44" si="267">SUM(CD42:CD43)</f>
        <v>52</v>
      </c>
      <c r="CE44" s="88">
        <f t="shared" si="267"/>
        <v>52</v>
      </c>
      <c r="CF44" s="88">
        <f t="shared" si="267"/>
        <v>52</v>
      </c>
      <c r="CG44" s="88">
        <f>SUM(CG42:CG43)</f>
        <v>52</v>
      </c>
      <c r="CH44" s="88">
        <f>SUM(CH42:CH43)</f>
        <v>52</v>
      </c>
      <c r="CI44" s="88">
        <f>SUM(CI42:CI43)</f>
        <v>52</v>
      </c>
      <c r="CJ44" s="43"/>
      <c r="CK44" s="88">
        <f t="shared" ref="CK44:CM44" si="268">SUM(CK42:CK43)</f>
        <v>52</v>
      </c>
      <c r="CL44" s="88">
        <f t="shared" si="268"/>
        <v>52</v>
      </c>
      <c r="CM44" s="88">
        <f t="shared" si="268"/>
        <v>52</v>
      </c>
      <c r="CN44" s="88">
        <f>SUM(CN42:CN43)</f>
        <v>52</v>
      </c>
      <c r="CO44" s="88">
        <f>SUM(CO42:CO43)</f>
        <v>52</v>
      </c>
      <c r="CP44" s="45"/>
      <c r="CQ44" s="45"/>
      <c r="CR44" s="45"/>
      <c r="CS44" s="45"/>
      <c r="CT44" s="45"/>
      <c r="CU44" s="45"/>
      <c r="CV44" s="45"/>
      <c r="CW44" s="45"/>
      <c r="CX44" s="45"/>
      <c r="CY44" s="45"/>
      <c r="CZ44" s="46"/>
      <c r="DA44" s="89"/>
    </row>
    <row r="45" spans="1:105" ht="15.75" customHeight="1">
      <c r="A45" s="285"/>
      <c r="B45" s="282"/>
      <c r="C45" s="35" t="s">
        <v>45</v>
      </c>
      <c r="D45" s="33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385"/>
      <c r="V45" s="385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28"/>
      <c r="AI45" s="30">
        <f>SUM(D45:AG45)</f>
        <v>0</v>
      </c>
      <c r="AK45" s="282"/>
      <c r="AL45" s="35" t="s">
        <v>45</v>
      </c>
      <c r="AM45" s="385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30">
        <f>SUM(AM45:BP45)</f>
        <v>0</v>
      </c>
      <c r="BS45" s="353"/>
      <c r="BT45" s="282"/>
      <c r="BU45" s="35" t="s">
        <v>45</v>
      </c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385"/>
      <c r="CQ45" s="385"/>
      <c r="CR45" s="385"/>
      <c r="CS45" s="385"/>
      <c r="CT45" s="385"/>
      <c r="CU45" s="385"/>
      <c r="CV45" s="385"/>
      <c r="CW45" s="385"/>
      <c r="CX45" s="385"/>
      <c r="CY45" s="385"/>
      <c r="CZ45" s="28"/>
      <c r="DA45" s="30">
        <f>SUM(BV45:CY45)</f>
        <v>0</v>
      </c>
    </row>
    <row r="46" spans="1:105" ht="15.75" customHeight="1" thickBot="1">
      <c r="A46" s="285"/>
      <c r="B46" s="282"/>
      <c r="C46" s="73" t="s">
        <v>389</v>
      </c>
      <c r="D46" s="342">
        <f>IF(D45&gt;D42,D42,D45)-D42</f>
        <v>-42</v>
      </c>
      <c r="E46" s="342">
        <f>D46+(IF(E45&gt;E42,E42,E45)-E42)</f>
        <v>-84</v>
      </c>
      <c r="F46" s="342">
        <f t="shared" ref="F46:H46" si="269">E46+(IF(F45&gt;F42,F42,F45)-F42)</f>
        <v>-126</v>
      </c>
      <c r="G46" s="342">
        <f t="shared" si="269"/>
        <v>-168</v>
      </c>
      <c r="H46" s="342">
        <f t="shared" si="269"/>
        <v>-210</v>
      </c>
      <c r="I46" s="27"/>
      <c r="J46" s="342">
        <f>H46+(IF(J45&gt;J42,J42,J45)-J42)</f>
        <v>-252</v>
      </c>
      <c r="K46" s="342">
        <f t="shared" ref="K46:O46" si="270">J46+(IF(K45&gt;K42,K42,K45)-K42)</f>
        <v>-294</v>
      </c>
      <c r="L46" s="342">
        <f t="shared" si="270"/>
        <v>-336</v>
      </c>
      <c r="M46" s="342">
        <f t="shared" si="270"/>
        <v>-378</v>
      </c>
      <c r="N46" s="342">
        <f t="shared" si="270"/>
        <v>-420</v>
      </c>
      <c r="O46" s="342">
        <f t="shared" si="270"/>
        <v>-462</v>
      </c>
      <c r="P46" s="27"/>
      <c r="Q46" s="342">
        <f>O46+(IF(Q45&gt;Q42,Q42,Q45)-Q42)</f>
        <v>-504</v>
      </c>
      <c r="R46" s="342">
        <f t="shared" ref="R46:T46" si="271">Q46+(IF(R45&gt;R42,R42,R45)-R42)</f>
        <v>-546</v>
      </c>
      <c r="S46" s="342">
        <f t="shared" si="271"/>
        <v>-588</v>
      </c>
      <c r="T46" s="342">
        <f t="shared" si="271"/>
        <v>-630</v>
      </c>
      <c r="U46" s="386"/>
      <c r="V46" s="386"/>
      <c r="W46" s="27"/>
      <c r="X46" s="342">
        <f>T46+(IF(X45&gt;X42,X42,X45)-X42)</f>
        <v>-672</v>
      </c>
      <c r="Y46" s="342">
        <f t="shared" ref="Y46:AC46" si="272">X46+(IF(Y45&gt;Y42,Y42,Y45)-Y42)</f>
        <v>-714</v>
      </c>
      <c r="Z46" s="342">
        <f t="shared" si="272"/>
        <v>-756</v>
      </c>
      <c r="AA46" s="342">
        <f t="shared" si="272"/>
        <v>-798</v>
      </c>
      <c r="AB46" s="342">
        <f t="shared" si="272"/>
        <v>-840</v>
      </c>
      <c r="AC46" s="342">
        <f t="shared" si="272"/>
        <v>-882</v>
      </c>
      <c r="AD46" s="27"/>
      <c r="AE46" s="342">
        <f>AC46+(IF(AE45&gt;AE42,AE42,AE45)-AE42)</f>
        <v>-924</v>
      </c>
      <c r="AF46" s="342">
        <f t="shared" ref="AF46:AG46" si="273">AE46+(IF(AF45&gt;AF42,AF42,AF45)-AF42)</f>
        <v>-966</v>
      </c>
      <c r="AG46" s="342">
        <f t="shared" si="273"/>
        <v>-1008</v>
      </c>
      <c r="AH46" s="29"/>
      <c r="AI46" s="31">
        <f>ROUNDUP(AG46,0)</f>
        <v>-1008</v>
      </c>
      <c r="AK46" s="282"/>
      <c r="AL46" s="73" t="s">
        <v>389</v>
      </c>
      <c r="AM46" s="386"/>
      <c r="AN46" s="342">
        <f>IF(AN45&gt;AN42,AN42,AN45)-AN42</f>
        <v>-40</v>
      </c>
      <c r="AO46" s="342">
        <f t="shared" ref="AO46" si="274">AN46+(IF(AO45&gt;AO42,AO42,AO45)-AO42)</f>
        <v>-80</v>
      </c>
      <c r="AP46" s="27"/>
      <c r="AQ46" s="342">
        <f>AO46+(IF(AQ45&gt;AQ42,AQ42,AQ45)-AQ42)</f>
        <v>-120</v>
      </c>
      <c r="AR46" s="342">
        <f t="shared" ref="AR46:AV46" si="275">AQ46+(IF(AR45&gt;AR42,AR42,AR45)-AR42)</f>
        <v>-160</v>
      </c>
      <c r="AS46" s="342">
        <f t="shared" si="275"/>
        <v>-200</v>
      </c>
      <c r="AT46" s="342">
        <f t="shared" si="275"/>
        <v>-240</v>
      </c>
      <c r="AU46" s="342">
        <f t="shared" si="275"/>
        <v>-280</v>
      </c>
      <c r="AV46" s="342">
        <f t="shared" si="275"/>
        <v>-320</v>
      </c>
      <c r="AW46" s="27"/>
      <c r="AX46" s="342">
        <f>AV46+(IF(AX45&gt;AX42,AX42,AX45)-AX42)</f>
        <v>-360</v>
      </c>
      <c r="AY46" s="342">
        <f t="shared" ref="AY46:BC46" si="276">AX46+(IF(AY45&gt;AY42,AY42,AY45)-AY42)</f>
        <v>-400</v>
      </c>
      <c r="AZ46" s="342">
        <f t="shared" si="276"/>
        <v>-440</v>
      </c>
      <c r="BA46" s="342">
        <f t="shared" si="276"/>
        <v>-480</v>
      </c>
      <c r="BB46" s="342">
        <f t="shared" si="276"/>
        <v>-520</v>
      </c>
      <c r="BC46" s="342">
        <f t="shared" si="276"/>
        <v>-560</v>
      </c>
      <c r="BD46" s="27"/>
      <c r="BE46" s="342">
        <f>BC46+(IF(BE45&gt;BE42,BE42,BE45)-BE42)</f>
        <v>-600</v>
      </c>
      <c r="BF46" s="342">
        <f t="shared" ref="BF46:BJ46" si="277">BE46+(IF(BF45&gt;BF42,BF42,BF45)-BF42)</f>
        <v>-640</v>
      </c>
      <c r="BG46" s="342">
        <f t="shared" si="277"/>
        <v>-680</v>
      </c>
      <c r="BH46" s="342">
        <f t="shared" si="277"/>
        <v>-720</v>
      </c>
      <c r="BI46" s="342">
        <f t="shared" si="277"/>
        <v>-760</v>
      </c>
      <c r="BJ46" s="342">
        <f t="shared" si="277"/>
        <v>-800</v>
      </c>
      <c r="BK46" s="27"/>
      <c r="BL46" s="342">
        <f>BJ46+(IF(BL45&gt;BL42,BL42,BL45)-BL42)</f>
        <v>-840</v>
      </c>
      <c r="BM46" s="342">
        <f t="shared" ref="BM46:BQ46" si="278">BL46+(IF(BM45&gt;BM42,BM42,BM45)-BM42)</f>
        <v>-880</v>
      </c>
      <c r="BN46" s="342">
        <f t="shared" si="278"/>
        <v>-920</v>
      </c>
      <c r="BO46" s="342">
        <f t="shared" si="278"/>
        <v>-960</v>
      </c>
      <c r="BP46" s="342">
        <f t="shared" si="278"/>
        <v>-1000</v>
      </c>
      <c r="BQ46" s="342">
        <f t="shared" si="278"/>
        <v>-1040</v>
      </c>
      <c r="BR46" s="31">
        <f>ROUNDUP(BP46,0)</f>
        <v>-1000</v>
      </c>
      <c r="BS46" s="353"/>
      <c r="BT46" s="282"/>
      <c r="BU46" s="73" t="s">
        <v>389</v>
      </c>
      <c r="BV46" s="27"/>
      <c r="BW46" s="342">
        <f>BV46+(IF(BW45&gt;BW42,BW42,BW45)-BW42)</f>
        <v>-52</v>
      </c>
      <c r="BX46" s="342">
        <f t="shared" ref="BX46:CB46" si="279">BW46+(IF(BX45&gt;BX42,BX42,BX45)-BX42)</f>
        <v>-104</v>
      </c>
      <c r="BY46" s="342">
        <f t="shared" si="279"/>
        <v>-156</v>
      </c>
      <c r="BZ46" s="342">
        <f t="shared" si="279"/>
        <v>-208</v>
      </c>
      <c r="CA46" s="342">
        <f t="shared" si="279"/>
        <v>-260</v>
      </c>
      <c r="CB46" s="342">
        <f t="shared" si="279"/>
        <v>-312</v>
      </c>
      <c r="CC46" s="27"/>
      <c r="CD46" s="342">
        <f>CB46+(IF(CD45&gt;CD42,CD42,CD45)-CD42)</f>
        <v>-364</v>
      </c>
      <c r="CE46" s="342">
        <f t="shared" ref="CE46:CI46" si="280">CD46+(IF(CE45&gt;CE42,CE42,CE45)-CE42)</f>
        <v>-416</v>
      </c>
      <c r="CF46" s="342">
        <f t="shared" si="280"/>
        <v>-468</v>
      </c>
      <c r="CG46" s="342">
        <f t="shared" si="280"/>
        <v>-520</v>
      </c>
      <c r="CH46" s="342">
        <f t="shared" si="280"/>
        <v>-572</v>
      </c>
      <c r="CI46" s="342">
        <f t="shared" si="280"/>
        <v>-624</v>
      </c>
      <c r="CJ46" s="27"/>
      <c r="CK46" s="342">
        <f>CI46+(IF(CK45&gt;CK42,CK42,CK45)-CK42)</f>
        <v>-676</v>
      </c>
      <c r="CL46" s="342">
        <f t="shared" ref="CL46:CO46" si="281">CK46+(IF(CL45&gt;CL42,CL42,CL45)-CL42)</f>
        <v>-728</v>
      </c>
      <c r="CM46" s="342">
        <f t="shared" si="281"/>
        <v>-780</v>
      </c>
      <c r="CN46" s="342">
        <f t="shared" si="281"/>
        <v>-832</v>
      </c>
      <c r="CO46" s="342">
        <f t="shared" si="281"/>
        <v>-884</v>
      </c>
      <c r="CP46" s="386"/>
      <c r="CQ46" s="386"/>
      <c r="CR46" s="386"/>
      <c r="CS46" s="386"/>
      <c r="CT46" s="386"/>
      <c r="CU46" s="386"/>
      <c r="CV46" s="386"/>
      <c r="CW46" s="386"/>
      <c r="CX46" s="386"/>
      <c r="CY46" s="386"/>
      <c r="CZ46" s="29"/>
      <c r="DA46" s="31">
        <f>ROUNDUP(CY46,0)</f>
        <v>0</v>
      </c>
    </row>
    <row r="47" spans="1:105" ht="15.75" customHeight="1" thickBot="1">
      <c r="A47" s="285"/>
      <c r="B47" s="283"/>
      <c r="C47" s="142" t="s">
        <v>94</v>
      </c>
      <c r="D47" s="341">
        <f>IF(D45&gt;172,D45-172,0)-D43</f>
        <v>-6</v>
      </c>
      <c r="E47" s="341">
        <f>D47 + (IF(E45&gt;172,E45-172,0)-E43)</f>
        <v>-12</v>
      </c>
      <c r="F47" s="341">
        <f t="shared" ref="F47:H47" si="282">E47 + (IF(F45&gt;172,F45-172,0)-F43)</f>
        <v>-18</v>
      </c>
      <c r="G47" s="341">
        <f t="shared" si="282"/>
        <v>-24</v>
      </c>
      <c r="H47" s="341">
        <f t="shared" si="282"/>
        <v>-30</v>
      </c>
      <c r="I47" s="140"/>
      <c r="J47" s="341">
        <f>H47+(IF(J45&gt;172,J45-172,0)-J43)</f>
        <v>-36</v>
      </c>
      <c r="K47" s="341">
        <f>J47 + (IF(K45&gt;172,K45-172,0)-K43)</f>
        <v>-42</v>
      </c>
      <c r="L47" s="341">
        <f t="shared" ref="L47:O47" si="283">K47 + (IF(L45&gt;172,L45-172,0)-L43)</f>
        <v>-48</v>
      </c>
      <c r="M47" s="341">
        <f t="shared" si="283"/>
        <v>-54</v>
      </c>
      <c r="N47" s="341">
        <f t="shared" si="283"/>
        <v>-60</v>
      </c>
      <c r="O47" s="341">
        <f t="shared" si="283"/>
        <v>-66</v>
      </c>
      <c r="P47" s="140"/>
      <c r="Q47" s="341">
        <f>O47+(IF(Q45&gt;172,Q45-172,0)-Q43)</f>
        <v>-72</v>
      </c>
      <c r="R47" s="341">
        <f>Q47 + (IF(R45&gt;172,R45-172,0)-R43)</f>
        <v>-78</v>
      </c>
      <c r="S47" s="341">
        <f t="shared" ref="S47:V47" si="284">R47 + (IF(S45&gt;172,S45-172,0)-S43)</f>
        <v>-84</v>
      </c>
      <c r="T47" s="341">
        <f t="shared" si="284"/>
        <v>-90</v>
      </c>
      <c r="U47" s="387"/>
      <c r="V47" s="387"/>
      <c r="W47" s="140"/>
      <c r="X47" s="341">
        <f>T47+(IF(X45&gt;172,X45-172,0)-X43)</f>
        <v>-96</v>
      </c>
      <c r="Y47" s="341">
        <f>X47 + (IF(Y45&gt;172,Y45-172,0)-Y43)</f>
        <v>-102</v>
      </c>
      <c r="Z47" s="341">
        <f t="shared" ref="Z47:AC47" si="285">Y47 + (IF(Z45&gt;172,Z45-172,0)-Z43)</f>
        <v>-108</v>
      </c>
      <c r="AA47" s="341">
        <f t="shared" si="285"/>
        <v>-114</v>
      </c>
      <c r="AB47" s="341">
        <f t="shared" si="285"/>
        <v>-120</v>
      </c>
      <c r="AC47" s="341">
        <f t="shared" si="285"/>
        <v>-126</v>
      </c>
      <c r="AD47" s="140"/>
      <c r="AE47" s="341">
        <f>AC47+(IF(AE45&gt;172,AE45-172,0)-AE43)</f>
        <v>-132</v>
      </c>
      <c r="AF47" s="341">
        <f>AE47 + (IF(AF45&gt;172,AF45-172,0)-AF43)</f>
        <v>-138</v>
      </c>
      <c r="AG47" s="341">
        <f t="shared" ref="AG47" si="286">AF47 + (IF(AG45&gt;172,AG45-172,0)-AG43)</f>
        <v>-144</v>
      </c>
      <c r="AH47" s="141"/>
      <c r="AI47" s="343">
        <f>AG47</f>
        <v>-144</v>
      </c>
      <c r="AK47" s="283"/>
      <c r="AL47" s="142" t="s">
        <v>94</v>
      </c>
      <c r="AM47" s="387"/>
      <c r="AN47" s="341">
        <f>AM47 + (IF(AN45&gt;172,AN45-172,0)-AN43)</f>
        <v>0</v>
      </c>
      <c r="AO47" s="341">
        <f t="shared" ref="AO47" si="287">AN47 + (IF(AO45&gt;172,AO45-172,0)-AO43)</f>
        <v>0</v>
      </c>
      <c r="AP47" s="140"/>
      <c r="AQ47" s="341">
        <f>AO47+(IF(AQ45&gt;172,AQ45-172,0)-AQ43)</f>
        <v>0</v>
      </c>
      <c r="AR47" s="341">
        <f>AQ47 + (IF(AR45&gt;172,AR45-172,0)-AR43)</f>
        <v>0</v>
      </c>
      <c r="AS47" s="341">
        <f t="shared" ref="AS47:AV47" si="288">AR47 + (IF(AS45&gt;172,AS45-172,0)-AS43)</f>
        <v>0</v>
      </c>
      <c r="AT47" s="341">
        <f t="shared" si="288"/>
        <v>0</v>
      </c>
      <c r="AU47" s="341">
        <f t="shared" si="288"/>
        <v>0</v>
      </c>
      <c r="AV47" s="341">
        <f t="shared" si="288"/>
        <v>0</v>
      </c>
      <c r="AW47" s="140"/>
      <c r="AX47" s="341">
        <f>AV47+(IF(AX45&gt;172,AX45-172,0)-AX43)</f>
        <v>0</v>
      </c>
      <c r="AY47" s="341">
        <f>AX47 + (IF(AY45&gt;172,AY45-172,0)-AY43)</f>
        <v>0</v>
      </c>
      <c r="AZ47" s="341">
        <f t="shared" ref="AZ47:BC47" si="289">AY47 + (IF(AZ45&gt;172,AZ45-172,0)-AZ43)</f>
        <v>0</v>
      </c>
      <c r="BA47" s="341">
        <f t="shared" si="289"/>
        <v>0</v>
      </c>
      <c r="BB47" s="341">
        <f t="shared" si="289"/>
        <v>0</v>
      </c>
      <c r="BC47" s="341">
        <f t="shared" si="289"/>
        <v>0</v>
      </c>
      <c r="BD47" s="140"/>
      <c r="BE47" s="341">
        <f>BC47+(IF(BE45&gt;172,BE45-172,0)-BE43)</f>
        <v>0</v>
      </c>
      <c r="BF47" s="341">
        <f>BE47 + (IF(BF45&gt;172,BF45-172,0)-BF43)</f>
        <v>0</v>
      </c>
      <c r="BG47" s="341">
        <f t="shared" ref="BG47:BJ47" si="290">BF47 + (IF(BG45&gt;172,BG45-172,0)-BG43)</f>
        <v>0</v>
      </c>
      <c r="BH47" s="341">
        <f t="shared" si="290"/>
        <v>0</v>
      </c>
      <c r="BI47" s="341">
        <f t="shared" si="290"/>
        <v>0</v>
      </c>
      <c r="BJ47" s="341">
        <f t="shared" si="290"/>
        <v>0</v>
      </c>
      <c r="BK47" s="140"/>
      <c r="BL47" s="341">
        <f>BJ47+(IF(BL45&gt;172,BL45-172,0)-BL43)</f>
        <v>0</v>
      </c>
      <c r="BM47" s="341">
        <f>BL47 + (IF(BM45&gt;172,BM45-172,0)-BM43)</f>
        <v>0</v>
      </c>
      <c r="BN47" s="341">
        <f t="shared" ref="BN47:BQ47" si="291">BM47 + (IF(BN45&gt;172,BN45-172,0)-BN43)</f>
        <v>0</v>
      </c>
      <c r="BO47" s="341">
        <f t="shared" si="291"/>
        <v>0</v>
      </c>
      <c r="BP47" s="341">
        <f t="shared" si="291"/>
        <v>0</v>
      </c>
      <c r="BQ47" s="341">
        <f t="shared" si="291"/>
        <v>0</v>
      </c>
      <c r="BR47" s="343">
        <f>BP47</f>
        <v>0</v>
      </c>
      <c r="BS47" s="353"/>
      <c r="BT47" s="283"/>
      <c r="BU47" s="142" t="s">
        <v>94</v>
      </c>
      <c r="BV47" s="140"/>
      <c r="BW47" s="341">
        <f>BV47 + (IF(BW45&gt;172,BW45-172,0)-BW43)</f>
        <v>0</v>
      </c>
      <c r="BX47" s="341">
        <f t="shared" ref="BX47:BZ47" si="292">BW47 + (IF(BX45&gt;172,BX45-172,0)-BX43)</f>
        <v>0</v>
      </c>
      <c r="BY47" s="341">
        <f t="shared" si="292"/>
        <v>0</v>
      </c>
      <c r="BZ47" s="341">
        <f t="shared" si="292"/>
        <v>0</v>
      </c>
      <c r="CA47" s="341">
        <f>BY47+(IF(CA45&gt;172,CA45-172,0)-CA43)</f>
        <v>0</v>
      </c>
      <c r="CB47" s="341">
        <f>BZ47+(IF(CB45&gt;172,CB45-172,0)-CB43)</f>
        <v>0</v>
      </c>
      <c r="CC47" s="140"/>
      <c r="CD47" s="341">
        <f t="shared" ref="CD47:CH47" si="293">CC47 + (IF(CD45&gt;172,CD45-172,0)-CD43)</f>
        <v>0</v>
      </c>
      <c r="CE47" s="341">
        <f t="shared" si="293"/>
        <v>0</v>
      </c>
      <c r="CF47" s="341">
        <f t="shared" si="293"/>
        <v>0</v>
      </c>
      <c r="CG47" s="341">
        <f t="shared" si="293"/>
        <v>0</v>
      </c>
      <c r="CH47" s="341">
        <f t="shared" si="293"/>
        <v>0</v>
      </c>
      <c r="CI47" s="341">
        <f>CG47+(IF(CI45&gt;172,CI45-172,0)-CI43)</f>
        <v>0</v>
      </c>
      <c r="CJ47" s="140"/>
      <c r="CK47" s="341">
        <f t="shared" ref="CK47:CO47" si="294">CJ47 + (IF(CK45&gt;172,CK45-172,0)-CK43)</f>
        <v>0</v>
      </c>
      <c r="CL47" s="341">
        <f t="shared" si="294"/>
        <v>0</v>
      </c>
      <c r="CM47" s="341">
        <f t="shared" si="294"/>
        <v>0</v>
      </c>
      <c r="CN47" s="341">
        <f t="shared" si="294"/>
        <v>0</v>
      </c>
      <c r="CO47" s="341">
        <f t="shared" si="294"/>
        <v>0</v>
      </c>
      <c r="CP47" s="387"/>
      <c r="CQ47" s="387"/>
      <c r="CR47" s="387"/>
      <c r="CS47" s="387"/>
      <c r="CT47" s="387"/>
      <c r="CU47" s="387"/>
      <c r="CV47" s="387"/>
      <c r="CW47" s="387"/>
      <c r="CX47" s="387"/>
      <c r="CY47" s="387"/>
      <c r="CZ47" s="141"/>
      <c r="DA47" s="343">
        <f>CY47</f>
        <v>0</v>
      </c>
    </row>
    <row r="48" spans="1:105" ht="15.75" customHeight="1">
      <c r="A48" s="285"/>
      <c r="B48" s="281" t="s">
        <v>56</v>
      </c>
      <c r="C48" s="34" t="s">
        <v>88</v>
      </c>
      <c r="D48" s="50">
        <f>SUM(D30,D36,D42)</f>
        <v>159</v>
      </c>
      <c r="E48" s="50">
        <f>SUM(E30,E36,E42)</f>
        <v>159</v>
      </c>
      <c r="F48" s="50">
        <f>SUM(F30,F36,F42)</f>
        <v>159</v>
      </c>
      <c r="G48" s="50">
        <f>SUM(G30,G36,G42)</f>
        <v>159</v>
      </c>
      <c r="H48" s="50">
        <f>SUM(H30,H36,H42)</f>
        <v>159</v>
      </c>
      <c r="I48" s="38"/>
      <c r="J48" s="50">
        <f>SUM(J30,J36,J42)</f>
        <v>159</v>
      </c>
      <c r="K48" s="50">
        <f>SUM(K30,K36,K42)</f>
        <v>159</v>
      </c>
      <c r="L48" s="50">
        <f>SUM(L30,L36,L42)</f>
        <v>159</v>
      </c>
      <c r="M48" s="50">
        <f>SUM(M30,M36,M42)</f>
        <v>159</v>
      </c>
      <c r="N48" s="50">
        <f>SUM(N30,N36,N42)</f>
        <v>159</v>
      </c>
      <c r="O48" s="50">
        <f>SUM(O30,O36,O42)</f>
        <v>159</v>
      </c>
      <c r="P48" s="38"/>
      <c r="Q48" s="50">
        <f>SUM(Q30,Q36,Q42)</f>
        <v>159</v>
      </c>
      <c r="R48" s="50">
        <f>SUM(R30,R36,R42)</f>
        <v>159</v>
      </c>
      <c r="S48" s="50">
        <f>SUM(S30,S36,S42)</f>
        <v>159</v>
      </c>
      <c r="T48" s="50">
        <f>SUM(T30,T36,T42)</f>
        <v>159</v>
      </c>
      <c r="U48" s="372"/>
      <c r="V48" s="372"/>
      <c r="W48" s="38"/>
      <c r="X48" s="50">
        <f>SUM(X30,X36,X42)</f>
        <v>159</v>
      </c>
      <c r="Y48" s="50">
        <f>SUM(Y30,Y36,Y42)</f>
        <v>159</v>
      </c>
      <c r="Z48" s="50">
        <f>SUM(Z30,Z36,Z42)</f>
        <v>159</v>
      </c>
      <c r="AA48" s="50">
        <f>SUM(AA30,AA36,AA42)</f>
        <v>159</v>
      </c>
      <c r="AB48" s="50">
        <f>SUM(AB30,AB36,AB42)</f>
        <v>159</v>
      </c>
      <c r="AC48" s="50">
        <f>SUM(AC30,AC36,AC42)</f>
        <v>159</v>
      </c>
      <c r="AD48" s="38"/>
      <c r="AE48" s="50">
        <f>SUM(AE30,AE36,AE42)</f>
        <v>159</v>
      </c>
      <c r="AF48" s="50">
        <f>SUM(AF30,AF36,AF42)</f>
        <v>159</v>
      </c>
      <c r="AG48" s="50">
        <f>SUM(AG30,AG36,AG42)</f>
        <v>159</v>
      </c>
      <c r="AH48" s="39"/>
      <c r="AI48" s="32">
        <f>SUM(D48:AG48)</f>
        <v>3816</v>
      </c>
      <c r="AK48" s="281" t="s">
        <v>56</v>
      </c>
      <c r="AL48" s="34" t="s">
        <v>88</v>
      </c>
      <c r="AM48" s="372"/>
      <c r="AN48" s="50">
        <f>SUM(AN30,AN36,AN42)</f>
        <v>153</v>
      </c>
      <c r="AO48" s="50">
        <f>SUM(AO30,AO36,AO42)</f>
        <v>153</v>
      </c>
      <c r="AP48" s="38"/>
      <c r="AQ48" s="50">
        <f>SUM(AQ30,AQ36,AQ42)</f>
        <v>153</v>
      </c>
      <c r="AR48" s="50">
        <f>SUM(AR30,AR36,AR42)</f>
        <v>153</v>
      </c>
      <c r="AS48" s="50">
        <f>SUM(AS30,AS36,AS42)</f>
        <v>153</v>
      </c>
      <c r="AT48" s="50">
        <f>SUM(AT30,AT36,AT42)</f>
        <v>153</v>
      </c>
      <c r="AU48" s="50">
        <f>SUM(AU30,AU36,AU42)</f>
        <v>153</v>
      </c>
      <c r="AV48" s="50">
        <f>SUM(AV30,AV36,AV42)</f>
        <v>153</v>
      </c>
      <c r="AW48" s="38"/>
      <c r="AX48" s="50">
        <f>SUM(AX30,AX36,AX42)</f>
        <v>153</v>
      </c>
      <c r="AY48" s="50">
        <f>SUM(AY30,AY36,AY42)</f>
        <v>153</v>
      </c>
      <c r="AZ48" s="50">
        <f>SUM(AZ30,AZ36,AZ42)</f>
        <v>153</v>
      </c>
      <c r="BA48" s="50">
        <f>SUM(BA30,BA36,BA42)</f>
        <v>153</v>
      </c>
      <c r="BB48" s="50">
        <f>SUM(BB30,BB36,BB42)</f>
        <v>153</v>
      </c>
      <c r="BC48" s="50">
        <f>SUM(BC30,BC36,BC42)</f>
        <v>153</v>
      </c>
      <c r="BD48" s="38"/>
      <c r="BE48" s="50">
        <f>SUM(BE30,BE36,BE42)</f>
        <v>153</v>
      </c>
      <c r="BF48" s="50">
        <f>SUM(BF30,BF36,BF42)</f>
        <v>153</v>
      </c>
      <c r="BG48" s="50">
        <f>SUM(BG30,BG36,BG42)</f>
        <v>153</v>
      </c>
      <c r="BH48" s="50">
        <f>SUM(BH30,BH36,BH42)</f>
        <v>153</v>
      </c>
      <c r="BI48" s="50">
        <f>SUM(BI30,BI36,BI42)</f>
        <v>153</v>
      </c>
      <c r="BJ48" s="50">
        <f>SUM(BJ30,BJ36,BJ42)</f>
        <v>153</v>
      </c>
      <c r="BK48" s="38"/>
      <c r="BL48" s="50">
        <f>SUM(BL30,BL36,BL42)</f>
        <v>153</v>
      </c>
      <c r="BM48" s="50">
        <f>SUM(BM30,BM36,BM42)</f>
        <v>153</v>
      </c>
      <c r="BN48" s="50">
        <f>SUM(BN30,BN36,BN42)</f>
        <v>153</v>
      </c>
      <c r="BO48" s="50">
        <f>SUM(BO30,BO36,BO42)</f>
        <v>153</v>
      </c>
      <c r="BP48" s="50">
        <f>SUM(BP30,BP36,BP42)</f>
        <v>153</v>
      </c>
      <c r="BQ48" s="50">
        <f>SUM(BQ30,BQ36,BQ42)</f>
        <v>153</v>
      </c>
      <c r="BR48" s="32">
        <f>SUM(AM48:BP48)</f>
        <v>3825</v>
      </c>
      <c r="BS48" s="353"/>
      <c r="BT48" s="281" t="s">
        <v>56</v>
      </c>
      <c r="BU48" s="34" t="s">
        <v>88</v>
      </c>
      <c r="BV48" s="38"/>
      <c r="BW48" s="50">
        <f>SUM(BW30,BW36,BW42)</f>
        <v>198</v>
      </c>
      <c r="BX48" s="50">
        <f>SUM(BX30,BX36,BX42)</f>
        <v>198</v>
      </c>
      <c r="BY48" s="50">
        <f>SUM(BY30,BY36,BY42)</f>
        <v>198</v>
      </c>
      <c r="BZ48" s="50">
        <f>SUM(BZ30,BZ36,BZ42)</f>
        <v>198</v>
      </c>
      <c r="CA48" s="50">
        <f>SUM(CA30,CA36,CA42)</f>
        <v>198</v>
      </c>
      <c r="CB48" s="50">
        <f>SUM(CB30,CB36,CB42)</f>
        <v>198</v>
      </c>
      <c r="CC48" s="38"/>
      <c r="CD48" s="50">
        <f>SUM(CD30,CD36,CD42)</f>
        <v>198</v>
      </c>
      <c r="CE48" s="50">
        <f>SUM(CE30,CE36,CE42)</f>
        <v>198</v>
      </c>
      <c r="CF48" s="50">
        <f>SUM(CF30,CF36,CF42)</f>
        <v>198</v>
      </c>
      <c r="CG48" s="50">
        <f>SUM(CG30,CG36,CG42)</f>
        <v>198</v>
      </c>
      <c r="CH48" s="50">
        <f>SUM(CH30,CH36,CH42)</f>
        <v>198</v>
      </c>
      <c r="CI48" s="50">
        <f>SUM(CI30,CI36,CI42)</f>
        <v>198</v>
      </c>
      <c r="CJ48" s="38"/>
      <c r="CK48" s="50">
        <f>SUM(CK30,CK36,CK42)</f>
        <v>198</v>
      </c>
      <c r="CL48" s="50">
        <f>SUM(CL30,CL36,CL42)</f>
        <v>198</v>
      </c>
      <c r="CM48" s="50">
        <f>SUM(CM30,CM36,CM42)</f>
        <v>198</v>
      </c>
      <c r="CN48" s="50">
        <f>SUM(CN30,CN36,CN42)</f>
        <v>198</v>
      </c>
      <c r="CO48" s="50">
        <f>SUM(CO30,CO36,CO42)</f>
        <v>198</v>
      </c>
      <c r="CP48" s="372"/>
      <c r="CQ48" s="372"/>
      <c r="CR48" s="372"/>
      <c r="CS48" s="372"/>
      <c r="CT48" s="372"/>
      <c r="CU48" s="372"/>
      <c r="CV48" s="372"/>
      <c r="CW48" s="372"/>
      <c r="CX48" s="372"/>
      <c r="CY48" s="372"/>
      <c r="CZ48" s="39"/>
      <c r="DA48" s="32">
        <f>SUM(BV48:CY48)</f>
        <v>3366</v>
      </c>
    </row>
    <row r="49" spans="1:105" ht="15.75" customHeight="1">
      <c r="A49" s="285"/>
      <c r="B49" s="282"/>
      <c r="C49" s="73" t="s">
        <v>89</v>
      </c>
      <c r="D49" s="88">
        <f>SUM(D31,D37,D43)</f>
        <v>22</v>
      </c>
      <c r="E49" s="88">
        <f t="shared" ref="E49:H49" si="295">SUM(E31,E37,E43)</f>
        <v>22</v>
      </c>
      <c r="F49" s="88">
        <f t="shared" si="295"/>
        <v>22</v>
      </c>
      <c r="G49" s="88">
        <f t="shared" si="295"/>
        <v>22</v>
      </c>
      <c r="H49" s="88">
        <f t="shared" si="295"/>
        <v>22</v>
      </c>
      <c r="I49" s="43"/>
      <c r="J49" s="88">
        <f>SUM(J31,J37,J43)</f>
        <v>22</v>
      </c>
      <c r="K49" s="88">
        <f t="shared" ref="K49:N49" si="296">SUM(K31,K37,K43)</f>
        <v>22</v>
      </c>
      <c r="L49" s="88">
        <f t="shared" si="296"/>
        <v>22</v>
      </c>
      <c r="M49" s="88">
        <f t="shared" si="296"/>
        <v>22</v>
      </c>
      <c r="N49" s="88">
        <f t="shared" si="296"/>
        <v>22</v>
      </c>
      <c r="O49" s="88">
        <f>SUM(O31,O37,O43)</f>
        <v>22</v>
      </c>
      <c r="P49" s="43"/>
      <c r="Q49" s="88">
        <f>SUM(Q31,Q37,Q43)</f>
        <v>22</v>
      </c>
      <c r="R49" s="88">
        <f t="shared" ref="R49:U49" si="297">SUM(R31,R37,R43)</f>
        <v>22</v>
      </c>
      <c r="S49" s="88">
        <f t="shared" si="297"/>
        <v>22</v>
      </c>
      <c r="T49" s="88">
        <f t="shared" si="297"/>
        <v>22</v>
      </c>
      <c r="U49" s="45"/>
      <c r="V49" s="45"/>
      <c r="W49" s="43"/>
      <c r="X49" s="88">
        <f>SUM(X31,X37,X43)</f>
        <v>22</v>
      </c>
      <c r="Y49" s="88">
        <f t="shared" ref="Y49:AB49" si="298">SUM(Y31,Y37,Y43)</f>
        <v>22</v>
      </c>
      <c r="Z49" s="88">
        <f t="shared" si="298"/>
        <v>22</v>
      </c>
      <c r="AA49" s="88">
        <f t="shared" si="298"/>
        <v>22</v>
      </c>
      <c r="AB49" s="88">
        <f t="shared" si="298"/>
        <v>22</v>
      </c>
      <c r="AC49" s="88">
        <f>SUM(AC31,AC37,AC43)</f>
        <v>22</v>
      </c>
      <c r="AD49" s="43"/>
      <c r="AE49" s="88">
        <f t="shared" ref="AE49:AF49" si="299">SUM(AE31,AE37,AE43)</f>
        <v>22</v>
      </c>
      <c r="AF49" s="88">
        <f t="shared" si="299"/>
        <v>22</v>
      </c>
      <c r="AG49" s="88">
        <f>SUM(AG31,AG37,AG43)</f>
        <v>22</v>
      </c>
      <c r="AH49" s="46"/>
      <c r="AI49" s="344">
        <f>SUM(D49:AG49)</f>
        <v>528</v>
      </c>
      <c r="AK49" s="282"/>
      <c r="AL49" s="73" t="s">
        <v>89</v>
      </c>
      <c r="AM49" s="45"/>
      <c r="AN49" s="88">
        <f t="shared" ref="AN49:AO49" si="300">SUM(AN31,AN37,AN43)</f>
        <v>0</v>
      </c>
      <c r="AO49" s="88">
        <f t="shared" si="300"/>
        <v>9</v>
      </c>
      <c r="AP49" s="43"/>
      <c r="AQ49" s="88">
        <f>SUM(AQ31,AQ37,AQ43)</f>
        <v>9</v>
      </c>
      <c r="AR49" s="88">
        <f t="shared" ref="AR49:AU49" si="301">SUM(AR31,AR37,AR43)</f>
        <v>9</v>
      </c>
      <c r="AS49" s="88">
        <f t="shared" si="301"/>
        <v>9</v>
      </c>
      <c r="AT49" s="88">
        <f t="shared" si="301"/>
        <v>9</v>
      </c>
      <c r="AU49" s="88">
        <f t="shared" si="301"/>
        <v>9</v>
      </c>
      <c r="AV49" s="88">
        <f>SUM(AV31,AV37,AV43)</f>
        <v>9</v>
      </c>
      <c r="AW49" s="43"/>
      <c r="AX49" s="88">
        <f>SUM(AX31,AX37,AX43)</f>
        <v>9</v>
      </c>
      <c r="AY49" s="88">
        <f t="shared" ref="AY49:BB49" si="302">SUM(AY31,AY37,AY43)</f>
        <v>9</v>
      </c>
      <c r="AZ49" s="88">
        <f t="shared" si="302"/>
        <v>9</v>
      </c>
      <c r="BA49" s="88">
        <f t="shared" si="302"/>
        <v>9</v>
      </c>
      <c r="BB49" s="88">
        <f t="shared" si="302"/>
        <v>9</v>
      </c>
      <c r="BC49" s="88">
        <f>SUM(BC31,BC37,BC43)</f>
        <v>9</v>
      </c>
      <c r="BD49" s="43"/>
      <c r="BE49" s="88">
        <f>SUM(BE31,BE37,BE43)</f>
        <v>9</v>
      </c>
      <c r="BF49" s="88">
        <f t="shared" ref="BF49:BI49" si="303">SUM(BF31,BF37,BF43)</f>
        <v>9</v>
      </c>
      <c r="BG49" s="88">
        <f t="shared" si="303"/>
        <v>9</v>
      </c>
      <c r="BH49" s="88">
        <f t="shared" si="303"/>
        <v>9</v>
      </c>
      <c r="BI49" s="88">
        <f t="shared" si="303"/>
        <v>9</v>
      </c>
      <c r="BJ49" s="88">
        <f>SUM(BJ31,BJ37,BJ43)</f>
        <v>9</v>
      </c>
      <c r="BK49" s="43"/>
      <c r="BL49" s="88">
        <f>SUM(BL31,BL37,BL43)</f>
        <v>9</v>
      </c>
      <c r="BM49" s="88">
        <f t="shared" ref="BM49:BQ49" si="304">SUM(BM31,BM37,BM43)</f>
        <v>9</v>
      </c>
      <c r="BN49" s="88">
        <f t="shared" si="304"/>
        <v>9</v>
      </c>
      <c r="BO49" s="88">
        <f t="shared" si="304"/>
        <v>9</v>
      </c>
      <c r="BP49" s="88">
        <f t="shared" si="304"/>
        <v>9</v>
      </c>
      <c r="BQ49" s="88">
        <f t="shared" si="304"/>
        <v>9</v>
      </c>
      <c r="BR49" s="344">
        <f>SUM(AM49:BP49)</f>
        <v>216</v>
      </c>
      <c r="BS49" s="353"/>
      <c r="BT49" s="282"/>
      <c r="BU49" s="73" t="s">
        <v>89</v>
      </c>
      <c r="BV49" s="43"/>
      <c r="BW49" s="88">
        <f t="shared" ref="BW49:BZ49" si="305">SUM(BW31,BW37,BW43)</f>
        <v>0</v>
      </c>
      <c r="BX49" s="88">
        <f t="shared" si="305"/>
        <v>0</v>
      </c>
      <c r="BY49" s="88">
        <f t="shared" si="305"/>
        <v>0</v>
      </c>
      <c r="BZ49" s="88">
        <f t="shared" si="305"/>
        <v>0</v>
      </c>
      <c r="CA49" s="88">
        <f>SUM(CA31,CA37,CA43)</f>
        <v>0</v>
      </c>
      <c r="CB49" s="88">
        <f>SUM(CB31,CB37,CB43)</f>
        <v>0</v>
      </c>
      <c r="CC49" s="43"/>
      <c r="CD49" s="88">
        <f t="shared" ref="CD49:CF49" si="306">SUM(CD31,CD37,CD43)</f>
        <v>0</v>
      </c>
      <c r="CE49" s="88">
        <f t="shared" si="306"/>
        <v>0</v>
      </c>
      <c r="CF49" s="88">
        <f t="shared" si="306"/>
        <v>0</v>
      </c>
      <c r="CG49" s="88">
        <f>SUM(CG31,CG37,CG43)</f>
        <v>0</v>
      </c>
      <c r="CH49" s="88">
        <f>SUM(CH31,CH37,CH43)</f>
        <v>0</v>
      </c>
      <c r="CI49" s="88">
        <f>SUM(CI31,CI37,CI43)</f>
        <v>0</v>
      </c>
      <c r="CJ49" s="43"/>
      <c r="CK49" s="88">
        <f t="shared" ref="CK49:CM49" si="307">SUM(CK31,CK37,CK43)</f>
        <v>0</v>
      </c>
      <c r="CL49" s="88">
        <f t="shared" si="307"/>
        <v>0</v>
      </c>
      <c r="CM49" s="88">
        <f t="shared" si="307"/>
        <v>0</v>
      </c>
      <c r="CN49" s="88">
        <f>SUM(CN31,CN37,CN43)</f>
        <v>0</v>
      </c>
      <c r="CO49" s="88">
        <f>SUM(CO31,CO37,CO43)</f>
        <v>0</v>
      </c>
      <c r="CP49" s="45"/>
      <c r="CQ49" s="45"/>
      <c r="CR49" s="45"/>
      <c r="CS49" s="45"/>
      <c r="CT49" s="45"/>
      <c r="CU49" s="45"/>
      <c r="CV49" s="45"/>
      <c r="CW49" s="45"/>
      <c r="CX49" s="45"/>
      <c r="CY49" s="45"/>
      <c r="CZ49" s="46"/>
      <c r="DA49" s="344">
        <f>SUM(BV49:CY49)</f>
        <v>0</v>
      </c>
    </row>
    <row r="50" spans="1:105" ht="15.75" customHeight="1">
      <c r="A50" s="285"/>
      <c r="B50" s="282"/>
      <c r="C50" s="73" t="s">
        <v>388</v>
      </c>
      <c r="D50" s="88">
        <f>SUM(D48:D49)</f>
        <v>181</v>
      </c>
      <c r="E50" s="88">
        <f t="shared" ref="E50:H50" si="308">SUM(E48:E49)</f>
        <v>181</v>
      </c>
      <c r="F50" s="88">
        <f t="shared" si="308"/>
        <v>181</v>
      </c>
      <c r="G50" s="88">
        <f t="shared" si="308"/>
        <v>181</v>
      </c>
      <c r="H50" s="88">
        <f t="shared" si="308"/>
        <v>181</v>
      </c>
      <c r="I50" s="43"/>
      <c r="J50" s="88">
        <f>SUM(J48:J49)</f>
        <v>181</v>
      </c>
      <c r="K50" s="88">
        <f t="shared" ref="K50:N50" si="309">SUM(K48:K49)</f>
        <v>181</v>
      </c>
      <c r="L50" s="88">
        <f t="shared" si="309"/>
        <v>181</v>
      </c>
      <c r="M50" s="88">
        <f t="shared" si="309"/>
        <v>181</v>
      </c>
      <c r="N50" s="88">
        <f t="shared" si="309"/>
        <v>181</v>
      </c>
      <c r="O50" s="88">
        <f>SUM(O48:O49)</f>
        <v>181</v>
      </c>
      <c r="P50" s="43"/>
      <c r="Q50" s="88">
        <f>SUM(Q48:Q49)</f>
        <v>181</v>
      </c>
      <c r="R50" s="88">
        <f t="shared" ref="R50:T50" si="310">SUM(R48:R49)</f>
        <v>181</v>
      </c>
      <c r="S50" s="88">
        <f t="shared" si="310"/>
        <v>181</v>
      </c>
      <c r="T50" s="88">
        <f t="shared" si="310"/>
        <v>181</v>
      </c>
      <c r="U50" s="45"/>
      <c r="V50" s="45"/>
      <c r="W50" s="43"/>
      <c r="X50" s="88">
        <f>SUM(X48:X49)</f>
        <v>181</v>
      </c>
      <c r="Y50" s="88">
        <f t="shared" ref="Y50:AB50" si="311">SUM(Y48:Y49)</f>
        <v>181</v>
      </c>
      <c r="Z50" s="88">
        <f t="shared" si="311"/>
        <v>181</v>
      </c>
      <c r="AA50" s="88">
        <f t="shared" si="311"/>
        <v>181</v>
      </c>
      <c r="AB50" s="88">
        <f t="shared" si="311"/>
        <v>181</v>
      </c>
      <c r="AC50" s="88">
        <f>SUM(AC48:AC49)</f>
        <v>181</v>
      </c>
      <c r="AD50" s="43"/>
      <c r="AE50" s="88">
        <f t="shared" ref="AE50:AF50" si="312">SUM(AE48:AE49)</f>
        <v>181</v>
      </c>
      <c r="AF50" s="88">
        <f t="shared" si="312"/>
        <v>181</v>
      </c>
      <c r="AG50" s="88">
        <f>SUM(AG48:AG49)</f>
        <v>181</v>
      </c>
      <c r="AH50" s="46"/>
      <c r="AI50" s="89"/>
      <c r="AK50" s="282"/>
      <c r="AL50" s="73" t="s">
        <v>388</v>
      </c>
      <c r="AM50" s="45"/>
      <c r="AN50" s="88">
        <f t="shared" ref="AN50:AO50" si="313">SUM(AN48:AN49)</f>
        <v>153</v>
      </c>
      <c r="AO50" s="88">
        <f t="shared" si="313"/>
        <v>162</v>
      </c>
      <c r="AP50" s="43"/>
      <c r="AQ50" s="88">
        <f>SUM(AQ48:AQ49)</f>
        <v>162</v>
      </c>
      <c r="AR50" s="88">
        <f t="shared" ref="AR50:AU50" si="314">SUM(AR48:AR49)</f>
        <v>162</v>
      </c>
      <c r="AS50" s="88">
        <f t="shared" si="314"/>
        <v>162</v>
      </c>
      <c r="AT50" s="88">
        <f t="shared" si="314"/>
        <v>162</v>
      </c>
      <c r="AU50" s="88">
        <f t="shared" si="314"/>
        <v>162</v>
      </c>
      <c r="AV50" s="88">
        <f>SUM(AV48:AV49)</f>
        <v>162</v>
      </c>
      <c r="AW50" s="43"/>
      <c r="AX50" s="88">
        <f>SUM(AX48:AX49)</f>
        <v>162</v>
      </c>
      <c r="AY50" s="88">
        <f t="shared" ref="AY50:BB50" si="315">SUM(AY48:AY49)</f>
        <v>162</v>
      </c>
      <c r="AZ50" s="88">
        <f t="shared" si="315"/>
        <v>162</v>
      </c>
      <c r="BA50" s="88">
        <f t="shared" si="315"/>
        <v>162</v>
      </c>
      <c r="BB50" s="88">
        <f t="shared" si="315"/>
        <v>162</v>
      </c>
      <c r="BC50" s="88">
        <f>SUM(BC48:BC49)</f>
        <v>162</v>
      </c>
      <c r="BD50" s="43"/>
      <c r="BE50" s="88">
        <f>SUM(BE48:BE49)</f>
        <v>162</v>
      </c>
      <c r="BF50" s="88">
        <f t="shared" ref="BF50:BI50" si="316">SUM(BF48:BF49)</f>
        <v>162</v>
      </c>
      <c r="BG50" s="88">
        <f t="shared" si="316"/>
        <v>162</v>
      </c>
      <c r="BH50" s="88">
        <f t="shared" si="316"/>
        <v>162</v>
      </c>
      <c r="BI50" s="88">
        <f t="shared" si="316"/>
        <v>162</v>
      </c>
      <c r="BJ50" s="88">
        <f>SUM(BJ48:BJ49)</f>
        <v>162</v>
      </c>
      <c r="BK50" s="43"/>
      <c r="BL50" s="88">
        <f>SUM(BL48:BL49)</f>
        <v>162</v>
      </c>
      <c r="BM50" s="88">
        <f t="shared" ref="BM50:BQ50" si="317">SUM(BM48:BM49)</f>
        <v>162</v>
      </c>
      <c r="BN50" s="88">
        <f t="shared" si="317"/>
        <v>162</v>
      </c>
      <c r="BO50" s="88">
        <f t="shared" si="317"/>
        <v>162</v>
      </c>
      <c r="BP50" s="88">
        <f t="shared" si="317"/>
        <v>162</v>
      </c>
      <c r="BQ50" s="369">
        <f t="shared" si="317"/>
        <v>162</v>
      </c>
      <c r="BR50" s="368"/>
      <c r="BS50" s="353"/>
      <c r="BT50" s="282"/>
      <c r="BU50" s="73" t="s">
        <v>388</v>
      </c>
      <c r="BV50" s="43"/>
      <c r="BW50" s="88">
        <f t="shared" ref="BW50:BZ50" si="318">SUM(BW48:BW49)</f>
        <v>198</v>
      </c>
      <c r="BX50" s="88">
        <f t="shared" si="318"/>
        <v>198</v>
      </c>
      <c r="BY50" s="88">
        <f t="shared" si="318"/>
        <v>198</v>
      </c>
      <c r="BZ50" s="88">
        <f t="shared" si="318"/>
        <v>198</v>
      </c>
      <c r="CA50" s="88">
        <f>SUM(CA48:CA49)</f>
        <v>198</v>
      </c>
      <c r="CB50" s="88">
        <f>SUM(CB48:CB49)</f>
        <v>198</v>
      </c>
      <c r="CC50" s="43"/>
      <c r="CD50" s="88">
        <f t="shared" ref="CD50:CF50" si="319">SUM(CD48:CD49)</f>
        <v>198</v>
      </c>
      <c r="CE50" s="88">
        <f t="shared" si="319"/>
        <v>198</v>
      </c>
      <c r="CF50" s="88">
        <f t="shared" si="319"/>
        <v>198</v>
      </c>
      <c r="CG50" s="88">
        <f>SUM(CG48:CG49)</f>
        <v>198</v>
      </c>
      <c r="CH50" s="88">
        <f>SUM(CH48:CH49)</f>
        <v>198</v>
      </c>
      <c r="CI50" s="88">
        <f>SUM(CI48:CI49)</f>
        <v>198</v>
      </c>
      <c r="CJ50" s="43"/>
      <c r="CK50" s="88">
        <f t="shared" ref="CK50:CM50" si="320">SUM(CK48:CK49)</f>
        <v>198</v>
      </c>
      <c r="CL50" s="88">
        <f t="shared" si="320"/>
        <v>198</v>
      </c>
      <c r="CM50" s="88">
        <f t="shared" si="320"/>
        <v>198</v>
      </c>
      <c r="CN50" s="88">
        <f>SUM(CN48:CN49)</f>
        <v>198</v>
      </c>
      <c r="CO50" s="88">
        <f>SUM(CO48:CO49)</f>
        <v>198</v>
      </c>
      <c r="CP50" s="45"/>
      <c r="CQ50" s="45"/>
      <c r="CR50" s="45"/>
      <c r="CS50" s="45"/>
      <c r="CT50" s="45"/>
      <c r="CU50" s="45"/>
      <c r="CV50" s="45"/>
      <c r="CW50" s="45"/>
      <c r="CX50" s="45"/>
      <c r="CY50" s="45"/>
      <c r="CZ50" s="46"/>
      <c r="DA50" s="89"/>
    </row>
    <row r="51" spans="1:105" ht="15.75" customHeight="1">
      <c r="A51" s="285"/>
      <c r="B51" s="282"/>
      <c r="C51" s="35" t="s">
        <v>45</v>
      </c>
      <c r="D51" s="33">
        <f>SUM(D33,D39,D45)</f>
        <v>0</v>
      </c>
      <c r="E51" s="33">
        <f t="shared" ref="E51:H51" si="321">SUM(E33,E39,E45)</f>
        <v>0</v>
      </c>
      <c r="F51" s="33">
        <f t="shared" si="321"/>
        <v>0</v>
      </c>
      <c r="G51" s="33">
        <f t="shared" si="321"/>
        <v>0</v>
      </c>
      <c r="H51" s="33">
        <f t="shared" si="321"/>
        <v>0</v>
      </c>
      <c r="I51" s="10"/>
      <c r="J51" s="33">
        <f>SUM(J33,J39,J45)</f>
        <v>0</v>
      </c>
      <c r="K51" s="33">
        <f t="shared" ref="K51:N51" si="322">SUM(K33,K39,K45)</f>
        <v>0</v>
      </c>
      <c r="L51" s="33">
        <f t="shared" si="322"/>
        <v>0</v>
      </c>
      <c r="M51" s="33">
        <f t="shared" si="322"/>
        <v>0</v>
      </c>
      <c r="N51" s="33">
        <f t="shared" si="322"/>
        <v>0</v>
      </c>
      <c r="O51" s="33">
        <f>SUM(O33,O39,O45)</f>
        <v>0</v>
      </c>
      <c r="P51" s="10"/>
      <c r="Q51" s="33">
        <f t="shared" ref="Q51:T51" si="323">SUM(Q33,Q39,Q45)</f>
        <v>0</v>
      </c>
      <c r="R51" s="33">
        <f t="shared" si="323"/>
        <v>0</v>
      </c>
      <c r="S51" s="33">
        <f>SUM(S33,S39,S45)</f>
        <v>0</v>
      </c>
      <c r="T51" s="33">
        <f t="shared" si="323"/>
        <v>0</v>
      </c>
      <c r="U51" s="385"/>
      <c r="V51" s="385"/>
      <c r="W51" s="10"/>
      <c r="X51" s="33">
        <f>SUM(X33,X39,X45)</f>
        <v>0</v>
      </c>
      <c r="Y51" s="33">
        <f t="shared" ref="Y51:AB51" si="324">SUM(Y33,Y39,Y45)</f>
        <v>0</v>
      </c>
      <c r="Z51" s="33">
        <f t="shared" si="324"/>
        <v>0</v>
      </c>
      <c r="AA51" s="33">
        <f t="shared" si="324"/>
        <v>0</v>
      </c>
      <c r="AB51" s="33">
        <f t="shared" si="324"/>
        <v>0</v>
      </c>
      <c r="AC51" s="33">
        <f>SUM(AC33,AC39,AC45)</f>
        <v>0</v>
      </c>
      <c r="AD51" s="10"/>
      <c r="AE51" s="33">
        <f t="shared" ref="AE51:AG51" si="325">SUM(AE33,AE39,AE45)</f>
        <v>0</v>
      </c>
      <c r="AF51" s="33">
        <f t="shared" si="325"/>
        <v>0</v>
      </c>
      <c r="AG51" s="33">
        <f>SUM(AG33,AG39,AG45)</f>
        <v>0</v>
      </c>
      <c r="AH51" s="348"/>
      <c r="AI51" s="346">
        <f>SUM(D51:AG51)</f>
        <v>0</v>
      </c>
      <c r="AK51" s="282"/>
      <c r="AL51" s="35" t="s">
        <v>45</v>
      </c>
      <c r="AM51" s="385"/>
      <c r="AN51" s="10">
        <f>SUM(AN33,AN39,AN45)</f>
        <v>0</v>
      </c>
      <c r="AO51" s="10">
        <f>SUM(AO33,AO39,AO45)</f>
        <v>0</v>
      </c>
      <c r="AP51" s="10"/>
      <c r="AQ51" s="10">
        <f>SUM(AQ33,AQ39,AQ45)</f>
        <v>0</v>
      </c>
      <c r="AR51" s="10">
        <f>SUM(AR33,AR39,AR45)</f>
        <v>0</v>
      </c>
      <c r="AS51" s="10">
        <f t="shared" ref="AS51:AV51" si="326">SUM(AS33,AS39,AS45)</f>
        <v>0</v>
      </c>
      <c r="AT51" s="10">
        <f t="shared" si="326"/>
        <v>0</v>
      </c>
      <c r="AU51" s="10">
        <f t="shared" si="326"/>
        <v>0</v>
      </c>
      <c r="AV51" s="10">
        <f t="shared" si="326"/>
        <v>0</v>
      </c>
      <c r="AW51" s="10"/>
      <c r="AX51" s="10">
        <f>SUM(AX33,AX39,AX45)</f>
        <v>0</v>
      </c>
      <c r="AY51" s="10">
        <f>SUM(AY33,AY39,AY45)</f>
        <v>0</v>
      </c>
      <c r="AZ51" s="10">
        <f t="shared" ref="AZ51:BC51" si="327">SUM(AZ33,AZ39,AZ45)</f>
        <v>0</v>
      </c>
      <c r="BA51" s="10">
        <f t="shared" si="327"/>
        <v>0</v>
      </c>
      <c r="BB51" s="10">
        <f t="shared" si="327"/>
        <v>0</v>
      </c>
      <c r="BC51" s="10">
        <f t="shared" si="327"/>
        <v>0</v>
      </c>
      <c r="BD51" s="10"/>
      <c r="BE51" s="10">
        <f>SUM(BE33,BE39,BE45)</f>
        <v>0</v>
      </c>
      <c r="BF51" s="10">
        <f>SUM(BF33,BF39,BF45)</f>
        <v>0</v>
      </c>
      <c r="BG51" s="10">
        <f t="shared" ref="BG51:BJ51" si="328">SUM(BG33,BG39,BG45)</f>
        <v>0</v>
      </c>
      <c r="BH51" s="10">
        <f t="shared" si="328"/>
        <v>0</v>
      </c>
      <c r="BI51" s="10">
        <f t="shared" si="328"/>
        <v>0</v>
      </c>
      <c r="BJ51" s="10">
        <f t="shared" si="328"/>
        <v>0</v>
      </c>
      <c r="BK51" s="10"/>
      <c r="BL51" s="10">
        <f>SUM(BL33,BL39,BL45)</f>
        <v>0</v>
      </c>
      <c r="BM51" s="10">
        <f>SUM(BM33,BM39,BM45)</f>
        <v>0</v>
      </c>
      <c r="BN51" s="10">
        <f t="shared" ref="BN51:BQ51" si="329">SUM(BN33,BN39,BN45)</f>
        <v>0</v>
      </c>
      <c r="BO51" s="10">
        <f t="shared" si="329"/>
        <v>0</v>
      </c>
      <c r="BP51" s="10">
        <f t="shared" si="329"/>
        <v>0</v>
      </c>
      <c r="BQ51" s="10">
        <f t="shared" si="329"/>
        <v>0</v>
      </c>
      <c r="BR51" s="346">
        <f>SUM(AM51:BP51)</f>
        <v>0</v>
      </c>
      <c r="BS51" s="353"/>
      <c r="BT51" s="282"/>
      <c r="BU51" s="35" t="s">
        <v>45</v>
      </c>
      <c r="BV51" s="10"/>
      <c r="BW51" s="10">
        <f>SUM(BW33,BW39,BW45)</f>
        <v>0</v>
      </c>
      <c r="BX51" s="10">
        <f t="shared" ref="BX51:CB51" si="330">SUM(BX33,BX39,BX45)</f>
        <v>0</v>
      </c>
      <c r="BY51" s="10">
        <f t="shared" si="330"/>
        <v>0</v>
      </c>
      <c r="BZ51" s="10">
        <f t="shared" si="330"/>
        <v>0</v>
      </c>
      <c r="CA51" s="10">
        <f t="shared" si="330"/>
        <v>0</v>
      </c>
      <c r="CB51" s="10">
        <f t="shared" si="330"/>
        <v>0</v>
      </c>
      <c r="CC51" s="10"/>
      <c r="CD51" s="10">
        <f>SUM(CD33,CD39,CD45)</f>
        <v>0</v>
      </c>
      <c r="CE51" s="10">
        <f t="shared" ref="CE51:CO51" si="331">SUM(CE33,CE39,CE45)</f>
        <v>0</v>
      </c>
      <c r="CF51" s="10">
        <f t="shared" si="331"/>
        <v>0</v>
      </c>
      <c r="CG51" s="10">
        <f t="shared" si="331"/>
        <v>0</v>
      </c>
      <c r="CH51" s="10">
        <f t="shared" si="331"/>
        <v>0</v>
      </c>
      <c r="CI51" s="10">
        <f t="shared" si="331"/>
        <v>0</v>
      </c>
      <c r="CJ51" s="10"/>
      <c r="CK51" s="10">
        <f t="shared" si="331"/>
        <v>0</v>
      </c>
      <c r="CL51" s="10">
        <f t="shared" si="331"/>
        <v>0</v>
      </c>
      <c r="CM51" s="10">
        <f t="shared" si="331"/>
        <v>0</v>
      </c>
      <c r="CN51" s="10">
        <f t="shared" si="331"/>
        <v>0</v>
      </c>
      <c r="CO51" s="10">
        <f t="shared" si="331"/>
        <v>0</v>
      </c>
      <c r="CP51" s="385"/>
      <c r="CQ51" s="385"/>
      <c r="CR51" s="385"/>
      <c r="CS51" s="385"/>
      <c r="CT51" s="385"/>
      <c r="CU51" s="385"/>
      <c r="CV51" s="385"/>
      <c r="CW51" s="385"/>
      <c r="CX51" s="385"/>
      <c r="CY51" s="385"/>
      <c r="CZ51" s="348"/>
      <c r="DA51" s="346">
        <f>SUM(BV51:CY51)</f>
        <v>0</v>
      </c>
    </row>
    <row r="52" spans="1:105" ht="15.75" customHeight="1" thickBot="1">
      <c r="A52" s="285"/>
      <c r="B52" s="282"/>
      <c r="C52" s="73" t="s">
        <v>389</v>
      </c>
      <c r="D52" s="342">
        <f>IF(D51&gt;D48,D48,D51)-D48</f>
        <v>-159</v>
      </c>
      <c r="E52" s="342">
        <f>D52+(IF(E51&gt;E48,E48,E51)-E48)</f>
        <v>-318</v>
      </c>
      <c r="F52" s="342">
        <f t="shared" ref="F52:H52" si="332">E52+(IF(F51&gt;F48,F48,F51)-F48)</f>
        <v>-477</v>
      </c>
      <c r="G52" s="342">
        <f t="shared" si="332"/>
        <v>-636</v>
      </c>
      <c r="H52" s="342">
        <f t="shared" si="332"/>
        <v>-795</v>
      </c>
      <c r="I52" s="27"/>
      <c r="J52" s="342">
        <f>H52+(IF(J51&gt;J48,J48,J51)-J48)</f>
        <v>-954</v>
      </c>
      <c r="K52" s="342">
        <f t="shared" ref="K52:O52" si="333">J52+(IF(K51&gt;K48,K48,K51)-K48)</f>
        <v>-1113</v>
      </c>
      <c r="L52" s="342">
        <f t="shared" si="333"/>
        <v>-1272</v>
      </c>
      <c r="M52" s="342">
        <f t="shared" si="333"/>
        <v>-1431</v>
      </c>
      <c r="N52" s="342">
        <f t="shared" si="333"/>
        <v>-1590</v>
      </c>
      <c r="O52" s="342">
        <f t="shared" si="333"/>
        <v>-1749</v>
      </c>
      <c r="P52" s="27"/>
      <c r="Q52" s="342">
        <f>O52+(IF(Q51&gt;Q48,Q48,Q51)-Q48)</f>
        <v>-1908</v>
      </c>
      <c r="R52" s="342">
        <f t="shared" ref="R52:T52" si="334">Q52+(IF(R51&gt;R48,R48,R51)-R48)</f>
        <v>-2067</v>
      </c>
      <c r="S52" s="342">
        <f t="shared" si="334"/>
        <v>-2226</v>
      </c>
      <c r="T52" s="342">
        <f t="shared" si="334"/>
        <v>-2385</v>
      </c>
      <c r="U52" s="386"/>
      <c r="V52" s="386"/>
      <c r="W52" s="27"/>
      <c r="X52" s="342">
        <f>T52+(IF(X51&gt;X48,X48,X51)-X48)</f>
        <v>-2544</v>
      </c>
      <c r="Y52" s="342">
        <f t="shared" ref="Y52:AC52" si="335">X52+(IF(Y51&gt;Y48,Y48,Y51)-Y48)</f>
        <v>-2703</v>
      </c>
      <c r="Z52" s="342">
        <f t="shared" si="335"/>
        <v>-2862</v>
      </c>
      <c r="AA52" s="342">
        <f t="shared" si="335"/>
        <v>-3021</v>
      </c>
      <c r="AB52" s="342">
        <f t="shared" si="335"/>
        <v>-3180</v>
      </c>
      <c r="AC52" s="342">
        <f t="shared" si="335"/>
        <v>-3339</v>
      </c>
      <c r="AD52" s="27"/>
      <c r="AE52" s="342">
        <f>AC52+(IF(AE51&gt;AE48,AE48,AE51)-AE48)</f>
        <v>-3498</v>
      </c>
      <c r="AF52" s="342">
        <f t="shared" ref="AF52:AG52" si="336">AE52+(IF(AF51&gt;AF48,AF48,AF51)-AF48)</f>
        <v>-3657</v>
      </c>
      <c r="AG52" s="342">
        <f t="shared" si="336"/>
        <v>-3816</v>
      </c>
      <c r="AH52" s="349"/>
      <c r="AI52" s="346">
        <f>ROUNDUP(AG52,0)</f>
        <v>-3816</v>
      </c>
      <c r="AK52" s="282"/>
      <c r="AL52" s="73" t="s">
        <v>389</v>
      </c>
      <c r="AM52" s="386"/>
      <c r="AN52" s="342">
        <f>IF(AN51&gt;AN48,AN48,AN51)-AN48</f>
        <v>-153</v>
      </c>
      <c r="AO52" s="342">
        <f t="shared" ref="AO52" si="337">AN52+(IF(AO51&gt;AO48,AO48,AO51)-AO48)</f>
        <v>-306</v>
      </c>
      <c r="AP52" s="27"/>
      <c r="AQ52" s="342">
        <f>AO52+(IF(AQ51&gt;AQ48,AQ48,AQ51)-AQ48)</f>
        <v>-459</v>
      </c>
      <c r="AR52" s="342">
        <f t="shared" ref="AR52:AV52" si="338">AQ52+(IF(AR51&gt;AR48,AR48,AR51)-AR48)</f>
        <v>-612</v>
      </c>
      <c r="AS52" s="342">
        <f t="shared" si="338"/>
        <v>-765</v>
      </c>
      <c r="AT52" s="342">
        <f t="shared" si="338"/>
        <v>-918</v>
      </c>
      <c r="AU52" s="342">
        <f t="shared" si="338"/>
        <v>-1071</v>
      </c>
      <c r="AV52" s="342">
        <f t="shared" si="338"/>
        <v>-1224</v>
      </c>
      <c r="AW52" s="27"/>
      <c r="AX52" s="342">
        <f>AV52+(IF(AX51&gt;AX48,AX48,AX51)-AX48)</f>
        <v>-1377</v>
      </c>
      <c r="AY52" s="342">
        <f t="shared" ref="AY52:BC52" si="339">AX52+(IF(AY51&gt;AY48,AY48,AY51)-AY48)</f>
        <v>-1530</v>
      </c>
      <c r="AZ52" s="342">
        <f t="shared" si="339"/>
        <v>-1683</v>
      </c>
      <c r="BA52" s="342">
        <f t="shared" si="339"/>
        <v>-1836</v>
      </c>
      <c r="BB52" s="342">
        <f t="shared" si="339"/>
        <v>-1989</v>
      </c>
      <c r="BC52" s="342">
        <f t="shared" si="339"/>
        <v>-2142</v>
      </c>
      <c r="BD52" s="27"/>
      <c r="BE52" s="342">
        <f>BC52+(IF(BE51&gt;BE48,BE48,BE51)-BE48)</f>
        <v>-2295</v>
      </c>
      <c r="BF52" s="342">
        <f t="shared" ref="BF52:BJ52" si="340">BE52+(IF(BF51&gt;BF48,BF48,BF51)-BF48)</f>
        <v>-2448</v>
      </c>
      <c r="BG52" s="342">
        <f t="shared" si="340"/>
        <v>-2601</v>
      </c>
      <c r="BH52" s="342">
        <f t="shared" si="340"/>
        <v>-2754</v>
      </c>
      <c r="BI52" s="342">
        <f t="shared" si="340"/>
        <v>-2907</v>
      </c>
      <c r="BJ52" s="342">
        <f t="shared" si="340"/>
        <v>-3060</v>
      </c>
      <c r="BK52" s="27"/>
      <c r="BL52" s="342">
        <f>BJ52+(IF(BL51&gt;BL48,BL48,BL51)-BL48)</f>
        <v>-3213</v>
      </c>
      <c r="BM52" s="342">
        <f t="shared" ref="BM52:BQ52" si="341">BL52+(IF(BM51&gt;BM48,BM48,BM51)-BM48)</f>
        <v>-3366</v>
      </c>
      <c r="BN52" s="342">
        <f t="shared" si="341"/>
        <v>-3519</v>
      </c>
      <c r="BO52" s="342">
        <f t="shared" si="341"/>
        <v>-3672</v>
      </c>
      <c r="BP52" s="342">
        <f t="shared" si="341"/>
        <v>-3825</v>
      </c>
      <c r="BQ52" s="342">
        <f t="shared" si="341"/>
        <v>-3978</v>
      </c>
      <c r="BR52" s="346">
        <f>ROUNDUP(BP52,0)</f>
        <v>-3825</v>
      </c>
      <c r="BS52" s="353"/>
      <c r="BT52" s="282"/>
      <c r="BU52" s="73" t="s">
        <v>389</v>
      </c>
      <c r="BV52" s="27"/>
      <c r="BW52" s="342">
        <f>BV52+(IF(BW51&gt;BW48,BW48,BW51)-BW48)</f>
        <v>-198</v>
      </c>
      <c r="BX52" s="342">
        <f t="shared" ref="BX52:CB52" si="342">BW52+(IF(BX51&gt;BX48,BX48,BX51)-BX48)</f>
        <v>-396</v>
      </c>
      <c r="BY52" s="342">
        <f t="shared" si="342"/>
        <v>-594</v>
      </c>
      <c r="BZ52" s="342">
        <f t="shared" si="342"/>
        <v>-792</v>
      </c>
      <c r="CA52" s="342">
        <f t="shared" si="342"/>
        <v>-990</v>
      </c>
      <c r="CB52" s="342">
        <f t="shared" si="342"/>
        <v>-1188</v>
      </c>
      <c r="CC52" s="27"/>
      <c r="CD52" s="342">
        <f>CB52+(IF(CD51&gt;CD48,CD48,CD51)-CD48)</f>
        <v>-1386</v>
      </c>
      <c r="CE52" s="342">
        <f t="shared" ref="CE52:CI52" si="343">CD52+(IF(CE51&gt;CE48,CE48,CE51)-CE48)</f>
        <v>-1584</v>
      </c>
      <c r="CF52" s="342">
        <f t="shared" si="343"/>
        <v>-1782</v>
      </c>
      <c r="CG52" s="342">
        <f t="shared" si="343"/>
        <v>-1980</v>
      </c>
      <c r="CH52" s="342">
        <f t="shared" si="343"/>
        <v>-2178</v>
      </c>
      <c r="CI52" s="342">
        <f t="shared" si="343"/>
        <v>-2376</v>
      </c>
      <c r="CJ52" s="27"/>
      <c r="CK52" s="342">
        <f>CI52+(IF(CK51&gt;CK48,CK48,CK51)-CK48)</f>
        <v>-2574</v>
      </c>
      <c r="CL52" s="342">
        <f t="shared" ref="CL52:CO52" si="344">CK52+(IF(CL51&gt;CL48,CL48,CL51)-CL48)</f>
        <v>-2772</v>
      </c>
      <c r="CM52" s="342">
        <f t="shared" si="344"/>
        <v>-2970</v>
      </c>
      <c r="CN52" s="342">
        <f t="shared" si="344"/>
        <v>-3168</v>
      </c>
      <c r="CO52" s="342">
        <f t="shared" si="344"/>
        <v>-3366</v>
      </c>
      <c r="CP52" s="386"/>
      <c r="CQ52" s="386"/>
      <c r="CR52" s="386"/>
      <c r="CS52" s="386"/>
      <c r="CT52" s="386"/>
      <c r="CU52" s="386"/>
      <c r="CV52" s="386"/>
      <c r="CW52" s="386"/>
      <c r="CX52" s="386"/>
      <c r="CY52" s="386"/>
      <c r="CZ52" s="349"/>
      <c r="DA52" s="346">
        <f>ROUNDUP(CY52,0)</f>
        <v>0</v>
      </c>
    </row>
    <row r="53" spans="1:105" ht="15.75" customHeight="1" thickBot="1">
      <c r="A53" s="286"/>
      <c r="B53" s="283"/>
      <c r="C53" s="143" t="s">
        <v>94</v>
      </c>
      <c r="D53" s="351">
        <f>IF(D51&gt;172,D51-172,0)-D49</f>
        <v>-22</v>
      </c>
      <c r="E53" s="352">
        <f>D53 + (IF(E51&gt;172,E51-172,0)-E49)</f>
        <v>-44</v>
      </c>
      <c r="F53" s="352">
        <f t="shared" ref="F53:H53" si="345">E53 + (IF(F51&gt;172,F51-172,0)-F49)</f>
        <v>-66</v>
      </c>
      <c r="G53" s="352">
        <f t="shared" si="345"/>
        <v>-88</v>
      </c>
      <c r="H53" s="352">
        <f t="shared" si="345"/>
        <v>-110</v>
      </c>
      <c r="I53" s="144"/>
      <c r="J53" s="352">
        <f>H53+(IF(J51&gt;172,J51-172,0)-J49)</f>
        <v>-132</v>
      </c>
      <c r="K53" s="352">
        <f>J53 + (IF(K51&gt;172,K51-172,0)-K49)</f>
        <v>-154</v>
      </c>
      <c r="L53" s="352">
        <f t="shared" ref="L53:O53" si="346">K53 + (IF(L51&gt;172,L51-172,0)-L49)</f>
        <v>-176</v>
      </c>
      <c r="M53" s="352">
        <f t="shared" si="346"/>
        <v>-198</v>
      </c>
      <c r="N53" s="352">
        <f t="shared" si="346"/>
        <v>-220</v>
      </c>
      <c r="O53" s="352">
        <f t="shared" si="346"/>
        <v>-242</v>
      </c>
      <c r="P53" s="144"/>
      <c r="Q53" s="352">
        <f>O53+(IF(Q51&gt;172,Q51-172,0)-Q49)</f>
        <v>-264</v>
      </c>
      <c r="R53" s="352">
        <f>Q53 + (IF(R51&gt;172,R51-172,0)-R49)</f>
        <v>-286</v>
      </c>
      <c r="S53" s="352">
        <f t="shared" ref="S53:V53" si="347">R53 + (IF(S51&gt;172,S51-172,0)-S49)</f>
        <v>-308</v>
      </c>
      <c r="T53" s="352">
        <f t="shared" si="347"/>
        <v>-330</v>
      </c>
      <c r="U53" s="388"/>
      <c r="V53" s="388"/>
      <c r="W53" s="144"/>
      <c r="X53" s="352">
        <f>T53+(IF(X51&gt;172,X51-172,0)-X49)</f>
        <v>-352</v>
      </c>
      <c r="Y53" s="352">
        <f>X53 + (IF(Y51&gt;172,Y51-172,0)-Y49)</f>
        <v>-374</v>
      </c>
      <c r="Z53" s="352">
        <f t="shared" ref="Z53:AC53" si="348">Y53 + (IF(Z51&gt;172,Z51-172,0)-Z49)</f>
        <v>-396</v>
      </c>
      <c r="AA53" s="352">
        <f t="shared" si="348"/>
        <v>-418</v>
      </c>
      <c r="AB53" s="352">
        <f t="shared" si="348"/>
        <v>-440</v>
      </c>
      <c r="AC53" s="352">
        <f t="shared" si="348"/>
        <v>-462</v>
      </c>
      <c r="AD53" s="144"/>
      <c r="AE53" s="352">
        <f>AC53+(IF(AE51&gt;172,AE51-172,0)-AE49)</f>
        <v>-484</v>
      </c>
      <c r="AF53" s="352">
        <f>AE53 + (IF(AF51&gt;172,AF51-172,0)-AF49)</f>
        <v>-506</v>
      </c>
      <c r="AG53" s="352">
        <f t="shared" ref="AG53" si="349">AF53 + (IF(AG51&gt;172,AG51-172,0)-AG49)</f>
        <v>-528</v>
      </c>
      <c r="AH53" s="350"/>
      <c r="AI53" s="347">
        <f>AG53</f>
        <v>-528</v>
      </c>
      <c r="AK53" s="283"/>
      <c r="AL53" s="143" t="s">
        <v>94</v>
      </c>
      <c r="AM53" s="388"/>
      <c r="AN53" s="352">
        <f>AM53 + (IF(AN51&gt;172,AN51-172,0)-AN49)</f>
        <v>0</v>
      </c>
      <c r="AO53" s="352">
        <f t="shared" ref="AO53" si="350">AN53 + (IF(AO51&gt;172,AO51-172,0)-AO49)</f>
        <v>-9</v>
      </c>
      <c r="AP53" s="144"/>
      <c r="AQ53" s="352">
        <f>AO53+(IF(AQ51&gt;172,AQ51-172,0)-AQ49)</f>
        <v>-18</v>
      </c>
      <c r="AR53" s="352">
        <f>AQ53 + (IF(AR51&gt;172,AR51-172,0)-AR49)</f>
        <v>-27</v>
      </c>
      <c r="AS53" s="352">
        <f t="shared" ref="AS53:AV53" si="351">AR53 + (IF(AS51&gt;172,AS51-172,0)-AS49)</f>
        <v>-36</v>
      </c>
      <c r="AT53" s="352">
        <f t="shared" si="351"/>
        <v>-45</v>
      </c>
      <c r="AU53" s="352">
        <f t="shared" si="351"/>
        <v>-54</v>
      </c>
      <c r="AV53" s="352">
        <f t="shared" si="351"/>
        <v>-63</v>
      </c>
      <c r="AW53" s="144"/>
      <c r="AX53" s="352">
        <f>AV53+(IF(AX51&gt;172,AX51-172,0)-AX49)</f>
        <v>-72</v>
      </c>
      <c r="AY53" s="352">
        <f>AX53 + (IF(AY51&gt;172,AY51-172,0)-AY49)</f>
        <v>-81</v>
      </c>
      <c r="AZ53" s="352">
        <f t="shared" ref="AZ53:BC53" si="352">AY53 + (IF(AZ51&gt;172,AZ51-172,0)-AZ49)</f>
        <v>-90</v>
      </c>
      <c r="BA53" s="352">
        <f t="shared" si="352"/>
        <v>-99</v>
      </c>
      <c r="BB53" s="352">
        <f t="shared" si="352"/>
        <v>-108</v>
      </c>
      <c r="BC53" s="352">
        <f t="shared" si="352"/>
        <v>-117</v>
      </c>
      <c r="BD53" s="144"/>
      <c r="BE53" s="352">
        <f>BC53+(IF(BE51&gt;172,BE51-172,0)-BE49)</f>
        <v>-126</v>
      </c>
      <c r="BF53" s="352">
        <f>BE53 + (IF(BF51&gt;172,BF51-172,0)-BF49)</f>
        <v>-135</v>
      </c>
      <c r="BG53" s="352">
        <f t="shared" ref="BG53:BJ53" si="353">BF53 + (IF(BG51&gt;172,BG51-172,0)-BG49)</f>
        <v>-144</v>
      </c>
      <c r="BH53" s="352">
        <f t="shared" si="353"/>
        <v>-153</v>
      </c>
      <c r="BI53" s="352">
        <f t="shared" si="353"/>
        <v>-162</v>
      </c>
      <c r="BJ53" s="352">
        <f t="shared" si="353"/>
        <v>-171</v>
      </c>
      <c r="BK53" s="144"/>
      <c r="BL53" s="352">
        <f>BJ53+(IF(BL51&gt;172,BL51-172,0)-BL49)</f>
        <v>-180</v>
      </c>
      <c r="BM53" s="352">
        <f>BL53 + (IF(BM51&gt;172,BM51-172,0)-BM49)</f>
        <v>-189</v>
      </c>
      <c r="BN53" s="352">
        <f t="shared" ref="BN53:BQ53" si="354">BM53 + (IF(BN51&gt;172,BN51-172,0)-BN49)</f>
        <v>-198</v>
      </c>
      <c r="BO53" s="352">
        <f t="shared" si="354"/>
        <v>-207</v>
      </c>
      <c r="BP53" s="352">
        <f t="shared" si="354"/>
        <v>-216</v>
      </c>
      <c r="BQ53" s="352">
        <f t="shared" si="354"/>
        <v>-225</v>
      </c>
      <c r="BR53" s="347">
        <f>BP53</f>
        <v>-216</v>
      </c>
      <c r="BS53" s="353"/>
      <c r="BT53" s="283"/>
      <c r="BU53" s="142" t="s">
        <v>94</v>
      </c>
      <c r="BV53" s="391"/>
      <c r="BW53" s="352">
        <f>BV53 + (IF(BW51&gt;172,BW51-172,0)-BW49)</f>
        <v>0</v>
      </c>
      <c r="BX53" s="352">
        <f t="shared" ref="BX53:BZ53" si="355">BW53 + (IF(BX51&gt;172,BX51-172,0)-BX49)</f>
        <v>0</v>
      </c>
      <c r="BY53" s="352">
        <f t="shared" si="355"/>
        <v>0</v>
      </c>
      <c r="BZ53" s="352">
        <f t="shared" si="355"/>
        <v>0</v>
      </c>
      <c r="CA53" s="352">
        <f>BY53+(IF(CA51&gt;172,CA51-172,0)-CA49)</f>
        <v>0</v>
      </c>
      <c r="CB53" s="352">
        <f>BZ53+(IF(CB51&gt;172,CB51-172,0)-CB49)</f>
        <v>0</v>
      </c>
      <c r="CC53" s="144"/>
      <c r="CD53" s="352">
        <f t="shared" ref="CD53:CH53" si="356">CC53 + (IF(CD51&gt;172,CD51-172,0)-CD49)</f>
        <v>0</v>
      </c>
      <c r="CE53" s="352">
        <f t="shared" si="356"/>
        <v>0</v>
      </c>
      <c r="CF53" s="352">
        <f t="shared" si="356"/>
        <v>0</v>
      </c>
      <c r="CG53" s="352">
        <f t="shared" si="356"/>
        <v>0</v>
      </c>
      <c r="CH53" s="352">
        <f t="shared" si="356"/>
        <v>0</v>
      </c>
      <c r="CI53" s="352">
        <f>CG53+(IF(CI51&gt;172,CI51-172,0)-CI49)</f>
        <v>0</v>
      </c>
      <c r="CJ53" s="144"/>
      <c r="CK53" s="352">
        <f t="shared" ref="CK53:CO53" si="357">CJ53 + (IF(CK51&gt;172,CK51-172,0)-CK49)</f>
        <v>0</v>
      </c>
      <c r="CL53" s="352">
        <f t="shared" si="357"/>
        <v>0</v>
      </c>
      <c r="CM53" s="352">
        <f t="shared" si="357"/>
        <v>0</v>
      </c>
      <c r="CN53" s="352">
        <f t="shared" si="357"/>
        <v>0</v>
      </c>
      <c r="CO53" s="352">
        <f t="shared" si="357"/>
        <v>0</v>
      </c>
      <c r="CP53" s="388"/>
      <c r="CQ53" s="388"/>
      <c r="CR53" s="388"/>
      <c r="CS53" s="388"/>
      <c r="CT53" s="388"/>
      <c r="CU53" s="388"/>
      <c r="CV53" s="388"/>
      <c r="CW53" s="388"/>
      <c r="CX53" s="388"/>
      <c r="CY53" s="388"/>
      <c r="CZ53" s="350"/>
      <c r="DA53" s="347">
        <f>CY53</f>
        <v>0</v>
      </c>
    </row>
    <row r="54" spans="1:105" ht="15" customHeight="1">
      <c r="AQ54" s="331"/>
      <c r="AR54" s="362"/>
      <c r="AS54" s="362"/>
      <c r="AT54" s="362"/>
      <c r="BU54" s="393"/>
    </row>
    <row r="57" spans="1:105" ht="15" customHeight="1"/>
    <row r="60" spans="1:105" ht="15" customHeight="1"/>
    <row r="63" spans="1:105" ht="15" customHeight="1"/>
    <row r="66" ht="15" customHeight="1"/>
    <row r="69" ht="15" customHeight="1"/>
  </sheetData>
  <mergeCells count="32">
    <mergeCell ref="B42:B47"/>
    <mergeCell ref="AK42:AK47"/>
    <mergeCell ref="BT42:BT47"/>
    <mergeCell ref="B48:B53"/>
    <mergeCell ref="AK48:AK53"/>
    <mergeCell ref="BT48:BT53"/>
    <mergeCell ref="B23:B28"/>
    <mergeCell ref="AK23:AK28"/>
    <mergeCell ref="BT23:BT28"/>
    <mergeCell ref="A30:A53"/>
    <mergeCell ref="B30:B35"/>
    <mergeCell ref="AK30:AK35"/>
    <mergeCell ref="BT30:BT35"/>
    <mergeCell ref="B36:B41"/>
    <mergeCell ref="AK36:AK41"/>
    <mergeCell ref="BT36:BT41"/>
    <mergeCell ref="A5:A28"/>
    <mergeCell ref="B5:B10"/>
    <mergeCell ref="AK5:AK10"/>
    <mergeCell ref="BT5:BT10"/>
    <mergeCell ref="B11:B16"/>
    <mergeCell ref="AK11:AK16"/>
    <mergeCell ref="BT11:BT16"/>
    <mergeCell ref="B17:B22"/>
    <mergeCell ref="AK17:AK22"/>
    <mergeCell ref="BT17:BT22"/>
    <mergeCell ref="A1:AI2"/>
    <mergeCell ref="AK1:BR2"/>
    <mergeCell ref="BT1:DA2"/>
    <mergeCell ref="AI3:AI4"/>
    <mergeCell ref="BR3:BR4"/>
    <mergeCell ref="DA3:DA4"/>
  </mergeCells>
  <conditionalFormatting sqref="AI9:AI10 D9:H10 J9:O10 Q9:T10 X9:AC10 AE9:AG10">
    <cfRule type="expression" dxfId="1229" priority="329">
      <formula>D9&gt;0</formula>
    </cfRule>
    <cfRule type="expression" dxfId="1228" priority="330">
      <formula>D9&lt;=0</formula>
    </cfRule>
  </conditionalFormatting>
  <conditionalFormatting sqref="AI15:AI16 D16:H16 J16:O16 Q16:T16 X16:AC16 AE16:AG16">
    <cfRule type="expression" dxfId="1227" priority="327">
      <formula>D15&gt;0</formula>
    </cfRule>
    <cfRule type="expression" dxfId="1226" priority="328">
      <formula>D15&lt;=0</formula>
    </cfRule>
  </conditionalFormatting>
  <conditionalFormatting sqref="AI21:AI22 D22:H22 J22:O22 Q22:T22 X22:AC22 AE22:AG22">
    <cfRule type="expression" dxfId="1225" priority="325">
      <formula>D21&gt;0</formula>
    </cfRule>
    <cfRule type="expression" dxfId="1224" priority="326">
      <formula>D21&lt;=0</formula>
    </cfRule>
  </conditionalFormatting>
  <conditionalFormatting sqref="AI27:AI28 D28:H28 J28:O28 Q28:T28 X28:AC28 AE28:AG28">
    <cfRule type="expression" dxfId="1223" priority="323">
      <formula>D27&gt;0</formula>
    </cfRule>
    <cfRule type="expression" dxfId="1222" priority="324">
      <formula>D27&lt;=0</formula>
    </cfRule>
  </conditionalFormatting>
  <conditionalFormatting sqref="BR9:BR10 AN10:AO10">
    <cfRule type="expression" dxfId="1221" priority="321">
      <formula>AN9&gt;0</formula>
    </cfRule>
    <cfRule type="expression" dxfId="1220" priority="322">
      <formula>AN9&lt;=0</formula>
    </cfRule>
  </conditionalFormatting>
  <conditionalFormatting sqref="BR15:BR16 AN16:AO16">
    <cfRule type="expression" dxfId="1219" priority="319">
      <formula>AN15&gt;0</formula>
    </cfRule>
    <cfRule type="expression" dxfId="1218" priority="320">
      <formula>AN15&lt;=0</formula>
    </cfRule>
  </conditionalFormatting>
  <conditionalFormatting sqref="BR21:BR22 AN22:AO22">
    <cfRule type="expression" dxfId="1217" priority="317">
      <formula>AN21&gt;0</formula>
    </cfRule>
    <cfRule type="expression" dxfId="1216" priority="318">
      <formula>AN21&lt;=0</formula>
    </cfRule>
  </conditionalFormatting>
  <conditionalFormatting sqref="BR27:BR28 AN28:AO28">
    <cfRule type="expression" dxfId="1215" priority="315">
      <formula>AN27&gt;0</formula>
    </cfRule>
    <cfRule type="expression" dxfId="1214" priority="316">
      <formula>AN27&lt;=0</formula>
    </cfRule>
  </conditionalFormatting>
  <conditionalFormatting sqref="DA9:DA10 BW10:BZ10 CI10 CD10:CG10 CK10:CN10 CB10">
    <cfRule type="expression" dxfId="1213" priority="313">
      <formula>BW9&gt;0</formula>
    </cfRule>
    <cfRule type="expression" dxfId="1212" priority="314">
      <formula>BW9&lt;=0</formula>
    </cfRule>
  </conditionalFormatting>
  <conditionalFormatting sqref="BW16:BZ16 CB16 CI16 CD16:CG16 CK16:CN16">
    <cfRule type="expression" dxfId="1211" priority="311">
      <formula>BW16&gt;0</formula>
    </cfRule>
    <cfRule type="expression" dxfId="1210" priority="312">
      <formula>BW16&lt;=0</formula>
    </cfRule>
  </conditionalFormatting>
  <conditionalFormatting sqref="BW22:BZ22 CB22 CI22 CD22:CG22 CK22:CN22">
    <cfRule type="expression" dxfId="1209" priority="309">
      <formula>BW22&gt;0</formula>
    </cfRule>
    <cfRule type="expression" dxfId="1208" priority="310">
      <formula>BW22&lt;=0</formula>
    </cfRule>
  </conditionalFormatting>
  <conditionalFormatting sqref="BW28:BZ28 CB28 CI28 CD28:CG28 CK28:CN28">
    <cfRule type="expression" dxfId="1207" priority="307">
      <formula>BW28&gt;0</formula>
    </cfRule>
    <cfRule type="expression" dxfId="1206" priority="308">
      <formula>BW28&lt;=0</formula>
    </cfRule>
  </conditionalFormatting>
  <conditionalFormatting sqref="AQ10:AV10">
    <cfRule type="expression" dxfId="1205" priority="305">
      <formula>AQ10&gt;0</formula>
    </cfRule>
    <cfRule type="expression" dxfId="1204" priority="306">
      <formula>AQ10&lt;=0</formula>
    </cfRule>
  </conditionalFormatting>
  <conditionalFormatting sqref="AQ16:AV16">
    <cfRule type="expression" dxfId="1203" priority="303">
      <formula>AQ16&gt;0</formula>
    </cfRule>
    <cfRule type="expression" dxfId="1202" priority="304">
      <formula>AQ16&lt;=0</formula>
    </cfRule>
  </conditionalFormatting>
  <conditionalFormatting sqref="AQ22:AV22">
    <cfRule type="expression" dxfId="1201" priority="301">
      <formula>AQ22&gt;0</formula>
    </cfRule>
    <cfRule type="expression" dxfId="1200" priority="302">
      <formula>AQ22&lt;=0</formula>
    </cfRule>
  </conditionalFormatting>
  <conditionalFormatting sqref="AQ28:AV28">
    <cfRule type="expression" dxfId="1199" priority="299">
      <formula>AQ28&gt;0</formula>
    </cfRule>
    <cfRule type="expression" dxfId="1198" priority="300">
      <formula>AQ28&lt;=0</formula>
    </cfRule>
  </conditionalFormatting>
  <conditionalFormatting sqref="AX10:BC10">
    <cfRule type="expression" dxfId="1197" priority="297">
      <formula>AX10&gt;0</formula>
    </cfRule>
    <cfRule type="expression" dxfId="1196" priority="298">
      <formula>AX10&lt;=0</formula>
    </cfRule>
  </conditionalFormatting>
  <conditionalFormatting sqref="AX16:BC16">
    <cfRule type="expression" dxfId="1195" priority="295">
      <formula>AX16&gt;0</formula>
    </cfRule>
    <cfRule type="expression" dxfId="1194" priority="296">
      <formula>AX16&lt;=0</formula>
    </cfRule>
  </conditionalFormatting>
  <conditionalFormatting sqref="AX22:BC22">
    <cfRule type="expression" dxfId="1193" priority="293">
      <formula>AX22&gt;0</formula>
    </cfRule>
    <cfRule type="expression" dxfId="1192" priority="294">
      <formula>AX22&lt;=0</formula>
    </cfRule>
  </conditionalFormatting>
  <conditionalFormatting sqref="AX28:BC28">
    <cfRule type="expression" dxfId="1191" priority="291">
      <formula>AX28&gt;0</formula>
    </cfRule>
    <cfRule type="expression" dxfId="1190" priority="292">
      <formula>AX28&lt;=0</formula>
    </cfRule>
  </conditionalFormatting>
  <conditionalFormatting sqref="BE10:BJ10">
    <cfRule type="expression" dxfId="1189" priority="289">
      <formula>BE10&gt;0</formula>
    </cfRule>
    <cfRule type="expression" dxfId="1188" priority="290">
      <formula>BE10&lt;=0</formula>
    </cfRule>
  </conditionalFormatting>
  <conditionalFormatting sqref="BE16:BJ16">
    <cfRule type="expression" dxfId="1187" priority="287">
      <formula>BE16&gt;0</formula>
    </cfRule>
    <cfRule type="expression" dxfId="1186" priority="288">
      <formula>BE16&lt;=0</formula>
    </cfRule>
  </conditionalFormatting>
  <conditionalFormatting sqref="BE22:BJ22">
    <cfRule type="expression" dxfId="1185" priority="285">
      <formula>BE22&gt;0</formula>
    </cfRule>
    <cfRule type="expression" dxfId="1184" priority="286">
      <formula>BE22&lt;=0</formula>
    </cfRule>
  </conditionalFormatting>
  <conditionalFormatting sqref="BE28:BJ28">
    <cfRule type="expression" dxfId="1183" priority="283">
      <formula>BE28&gt;0</formula>
    </cfRule>
    <cfRule type="expression" dxfId="1182" priority="284">
      <formula>BE28&lt;=0</formula>
    </cfRule>
  </conditionalFormatting>
  <conditionalFormatting sqref="BL10:BP10">
    <cfRule type="expression" dxfId="1181" priority="281">
      <formula>BL10&gt;0</formula>
    </cfRule>
    <cfRule type="expression" dxfId="1180" priority="282">
      <formula>BL10&lt;=0</formula>
    </cfRule>
  </conditionalFormatting>
  <conditionalFormatting sqref="BL16:BP16">
    <cfRule type="expression" dxfId="1179" priority="279">
      <formula>BL16&gt;0</formula>
    </cfRule>
    <cfRule type="expression" dxfId="1178" priority="280">
      <formula>BL16&lt;=0</formula>
    </cfRule>
  </conditionalFormatting>
  <conditionalFormatting sqref="BL22:BP22">
    <cfRule type="expression" dxfId="1177" priority="277">
      <formula>BL22&gt;0</formula>
    </cfRule>
    <cfRule type="expression" dxfId="1176" priority="278">
      <formula>BL22&lt;=0</formula>
    </cfRule>
  </conditionalFormatting>
  <conditionalFormatting sqref="BL28:BP28">
    <cfRule type="expression" dxfId="1175" priority="275">
      <formula>BL28&gt;0</formula>
    </cfRule>
    <cfRule type="expression" dxfId="1174" priority="276">
      <formula>BL28&lt;=0</formula>
    </cfRule>
  </conditionalFormatting>
  <conditionalFormatting sqref="BQ10">
    <cfRule type="expression" dxfId="1173" priority="273">
      <formula>BQ10&gt;0</formula>
    </cfRule>
    <cfRule type="expression" dxfId="1172" priority="274">
      <formula>BQ10&lt;=0</formula>
    </cfRule>
  </conditionalFormatting>
  <conditionalFormatting sqref="BQ16">
    <cfRule type="expression" dxfId="1171" priority="271">
      <formula>BQ16&gt;0</formula>
    </cfRule>
    <cfRule type="expression" dxfId="1170" priority="272">
      <formula>BQ16&lt;=0</formula>
    </cfRule>
  </conditionalFormatting>
  <conditionalFormatting sqref="BQ22">
    <cfRule type="expression" dxfId="1169" priority="269">
      <formula>BQ22&gt;0</formula>
    </cfRule>
    <cfRule type="expression" dxfId="1168" priority="270">
      <formula>BQ22&lt;=0</formula>
    </cfRule>
  </conditionalFormatting>
  <conditionalFormatting sqref="BQ28">
    <cfRule type="expression" dxfId="1167" priority="267">
      <formula>BQ28&gt;0</formula>
    </cfRule>
    <cfRule type="expression" dxfId="1166" priority="268">
      <formula>BQ28&lt;=0</formula>
    </cfRule>
  </conditionalFormatting>
  <conditionalFormatting sqref="CA10">
    <cfRule type="expression" dxfId="1165" priority="265">
      <formula>CA10&gt;0</formula>
    </cfRule>
    <cfRule type="expression" dxfId="1164" priority="266">
      <formula>CA10&lt;=0</formula>
    </cfRule>
  </conditionalFormatting>
  <conditionalFormatting sqref="CA16">
    <cfRule type="expression" dxfId="1163" priority="263">
      <formula>CA16&gt;0</formula>
    </cfRule>
    <cfRule type="expression" dxfId="1162" priority="264">
      <formula>CA16&lt;=0</formula>
    </cfRule>
  </conditionalFormatting>
  <conditionalFormatting sqref="CA22">
    <cfRule type="expression" dxfId="1161" priority="261">
      <formula>CA22&gt;0</formula>
    </cfRule>
    <cfRule type="expression" dxfId="1160" priority="262">
      <formula>CA22&lt;=0</formula>
    </cfRule>
  </conditionalFormatting>
  <conditionalFormatting sqref="CA28">
    <cfRule type="expression" dxfId="1159" priority="259">
      <formula>CA28&gt;0</formula>
    </cfRule>
    <cfRule type="expression" dxfId="1158" priority="260">
      <formula>CA28&lt;=0</formula>
    </cfRule>
  </conditionalFormatting>
  <conditionalFormatting sqref="CO10">
    <cfRule type="expression" dxfId="1157" priority="257">
      <formula>CO10&gt;0</formula>
    </cfRule>
    <cfRule type="expression" dxfId="1156" priority="258">
      <formula>CO10&lt;=0</formula>
    </cfRule>
  </conditionalFormatting>
  <conditionalFormatting sqref="CO16">
    <cfRule type="expression" dxfId="1155" priority="255">
      <formula>CO16&gt;0</formula>
    </cfRule>
    <cfRule type="expression" dxfId="1154" priority="256">
      <formula>CO16&lt;=0</formula>
    </cfRule>
  </conditionalFormatting>
  <conditionalFormatting sqref="CO22">
    <cfRule type="expression" dxfId="1153" priority="253">
      <formula>CO22&gt;0</formula>
    </cfRule>
    <cfRule type="expression" dxfId="1152" priority="254">
      <formula>CO22&lt;=0</formula>
    </cfRule>
  </conditionalFormatting>
  <conditionalFormatting sqref="CO28">
    <cfRule type="expression" dxfId="1151" priority="251">
      <formula>CO28&gt;0</formula>
    </cfRule>
    <cfRule type="expression" dxfId="1150" priority="252">
      <formula>CO28&lt;=0</formula>
    </cfRule>
  </conditionalFormatting>
  <conditionalFormatting sqref="CH10">
    <cfRule type="expression" dxfId="1149" priority="249">
      <formula>CH10&gt;0</formula>
    </cfRule>
    <cfRule type="expression" dxfId="1148" priority="250">
      <formula>CH10&lt;=0</formula>
    </cfRule>
  </conditionalFormatting>
  <conditionalFormatting sqref="CH16">
    <cfRule type="expression" dxfId="1147" priority="247">
      <formula>CH16&gt;0</formula>
    </cfRule>
    <cfRule type="expression" dxfId="1146" priority="248">
      <formula>CH16&lt;=0</formula>
    </cfRule>
  </conditionalFormatting>
  <conditionalFormatting sqref="CH22">
    <cfRule type="expression" dxfId="1145" priority="245">
      <formula>CH22&gt;0</formula>
    </cfRule>
    <cfRule type="expression" dxfId="1144" priority="246">
      <formula>CH22&lt;=0</formula>
    </cfRule>
  </conditionalFormatting>
  <conditionalFormatting sqref="CH28">
    <cfRule type="expression" dxfId="1143" priority="243">
      <formula>CH28&gt;0</formula>
    </cfRule>
    <cfRule type="expression" dxfId="1142" priority="244">
      <formula>CH28&lt;=0</formula>
    </cfRule>
  </conditionalFormatting>
  <conditionalFormatting sqref="D15:H15 J15:O15 Q15:T15 X15:AC15 AE15:AG15">
    <cfRule type="expression" dxfId="1141" priority="241">
      <formula>D15&gt;0</formula>
    </cfRule>
    <cfRule type="expression" dxfId="1140" priority="242">
      <formula>D15&lt;=0</formula>
    </cfRule>
  </conditionalFormatting>
  <conditionalFormatting sqref="D21:H21 J21:O21 Q21:T21 X21:AC21 AE21:AG21">
    <cfRule type="expression" dxfId="1139" priority="239">
      <formula>D21&gt;0</formula>
    </cfRule>
    <cfRule type="expression" dxfId="1138" priority="240">
      <formula>D21&lt;=0</formula>
    </cfRule>
  </conditionalFormatting>
  <conditionalFormatting sqref="D27:H27 J27:O27 Q27:T27 X27:AC27 AE27:AG27">
    <cfRule type="expression" dxfId="1137" priority="237">
      <formula>D27&gt;0</formula>
    </cfRule>
    <cfRule type="expression" dxfId="1136" priority="238">
      <formula>D27&lt;=0</formula>
    </cfRule>
  </conditionalFormatting>
  <conditionalFormatting sqref="AQ21:AV21">
    <cfRule type="expression" dxfId="1135" priority="235">
      <formula>AQ21&gt;0</formula>
    </cfRule>
    <cfRule type="expression" dxfId="1134" priority="236">
      <formula>AQ21&lt;=0</formula>
    </cfRule>
  </conditionalFormatting>
  <conditionalFormatting sqref="AQ27:AV27">
    <cfRule type="expression" dxfId="1133" priority="233">
      <formula>AQ27&gt;0</formula>
    </cfRule>
    <cfRule type="expression" dxfId="1132" priority="234">
      <formula>AQ27&lt;=0</formula>
    </cfRule>
  </conditionalFormatting>
  <conditionalFormatting sqref="AX9:BC9">
    <cfRule type="expression" dxfId="1131" priority="231">
      <formula>AX9&gt;0</formula>
    </cfRule>
    <cfRule type="expression" dxfId="1130" priority="232">
      <formula>AX9&lt;=0</formula>
    </cfRule>
  </conditionalFormatting>
  <conditionalFormatting sqref="AX15:BC15">
    <cfRule type="expression" dxfId="1129" priority="229">
      <formula>AX15&gt;0</formula>
    </cfRule>
    <cfRule type="expression" dxfId="1128" priority="230">
      <formula>AX15&lt;=0</formula>
    </cfRule>
  </conditionalFormatting>
  <conditionalFormatting sqref="AX21:BC21">
    <cfRule type="expression" dxfId="1127" priority="227">
      <formula>AX21&gt;0</formula>
    </cfRule>
    <cfRule type="expression" dxfId="1126" priority="228">
      <formula>AX21&lt;=0</formula>
    </cfRule>
  </conditionalFormatting>
  <conditionalFormatting sqref="AX27:BC27">
    <cfRule type="expression" dxfId="1125" priority="225">
      <formula>AX27&gt;0</formula>
    </cfRule>
    <cfRule type="expression" dxfId="1124" priority="226">
      <formula>AX27&lt;=0</formula>
    </cfRule>
  </conditionalFormatting>
  <conditionalFormatting sqref="BE9:BJ9">
    <cfRule type="expression" dxfId="1123" priority="223">
      <formula>BE9&gt;0</formula>
    </cfRule>
    <cfRule type="expression" dxfId="1122" priority="224">
      <formula>BE9&lt;=0</formula>
    </cfRule>
  </conditionalFormatting>
  <conditionalFormatting sqref="BE15:BJ15">
    <cfRule type="expression" dxfId="1121" priority="221">
      <formula>BE15&gt;0</formula>
    </cfRule>
    <cfRule type="expression" dxfId="1120" priority="222">
      <formula>BE15&lt;=0</formula>
    </cfRule>
  </conditionalFormatting>
  <conditionalFormatting sqref="BE21:BJ21">
    <cfRule type="expression" dxfId="1119" priority="219">
      <formula>BE21&gt;0</formula>
    </cfRule>
    <cfRule type="expression" dxfId="1118" priority="220">
      <formula>BE21&lt;=0</formula>
    </cfRule>
  </conditionalFormatting>
  <conditionalFormatting sqref="BE27:BJ27">
    <cfRule type="expression" dxfId="1117" priority="217">
      <formula>BE27&gt;0</formula>
    </cfRule>
    <cfRule type="expression" dxfId="1116" priority="218">
      <formula>BE27&lt;=0</formula>
    </cfRule>
  </conditionalFormatting>
  <conditionalFormatting sqref="BL9:BQ9">
    <cfRule type="expression" dxfId="1115" priority="215">
      <formula>BL9&gt;0</formula>
    </cfRule>
    <cfRule type="expression" dxfId="1114" priority="216">
      <formula>BL9&lt;=0</formula>
    </cfRule>
  </conditionalFormatting>
  <conditionalFormatting sqref="BL15:BQ15">
    <cfRule type="expression" dxfId="1113" priority="213">
      <formula>BL15&gt;0</formula>
    </cfRule>
    <cfRule type="expression" dxfId="1112" priority="214">
      <formula>BL15&lt;=0</formula>
    </cfRule>
  </conditionalFormatting>
  <conditionalFormatting sqref="BL21:BQ21">
    <cfRule type="expression" dxfId="1111" priority="211">
      <formula>BL21&gt;0</formula>
    </cfRule>
    <cfRule type="expression" dxfId="1110" priority="212">
      <formula>BL21&lt;=0</formula>
    </cfRule>
  </conditionalFormatting>
  <conditionalFormatting sqref="BL27:BQ27">
    <cfRule type="expression" dxfId="1109" priority="209">
      <formula>BL27&gt;0</formula>
    </cfRule>
    <cfRule type="expression" dxfId="1108" priority="210">
      <formula>BL27&lt;=0</formula>
    </cfRule>
  </conditionalFormatting>
  <conditionalFormatting sqref="AQ9:AV9">
    <cfRule type="expression" dxfId="1107" priority="207">
      <formula>AQ9&gt;0</formula>
    </cfRule>
    <cfRule type="expression" dxfId="1106" priority="208">
      <formula>AQ9&lt;=0</formula>
    </cfRule>
  </conditionalFormatting>
  <conditionalFormatting sqref="AQ15:AV15">
    <cfRule type="expression" dxfId="1105" priority="205">
      <formula>AQ15&gt;0</formula>
    </cfRule>
    <cfRule type="expression" dxfId="1104" priority="206">
      <formula>AQ15&lt;=0</formula>
    </cfRule>
  </conditionalFormatting>
  <conditionalFormatting sqref="AN9:AO9">
    <cfRule type="expression" dxfId="1103" priority="203">
      <formula>AN9&gt;0</formula>
    </cfRule>
    <cfRule type="expression" dxfId="1102" priority="204">
      <formula>AN9&lt;=0</formula>
    </cfRule>
  </conditionalFormatting>
  <conditionalFormatting sqref="AN15:AO15">
    <cfRule type="expression" dxfId="1101" priority="201">
      <formula>AN15&gt;0</formula>
    </cfRule>
    <cfRule type="expression" dxfId="1100" priority="202">
      <formula>AN15&lt;=0</formula>
    </cfRule>
  </conditionalFormatting>
  <conditionalFormatting sqref="AN21:AO21">
    <cfRule type="expression" dxfId="1099" priority="199">
      <formula>AN21&gt;0</formula>
    </cfRule>
    <cfRule type="expression" dxfId="1098" priority="200">
      <formula>AN21&lt;=0</formula>
    </cfRule>
  </conditionalFormatting>
  <conditionalFormatting sqref="AN27:AO27">
    <cfRule type="expression" dxfId="1097" priority="197">
      <formula>AN27&gt;0</formula>
    </cfRule>
    <cfRule type="expression" dxfId="1096" priority="198">
      <formula>AN27&lt;=0</formula>
    </cfRule>
  </conditionalFormatting>
  <conditionalFormatting sqref="BW9:CB9">
    <cfRule type="expression" dxfId="1095" priority="195">
      <formula>BW9&gt;0</formula>
    </cfRule>
    <cfRule type="expression" dxfId="1094" priority="196">
      <formula>BW9&lt;=0</formula>
    </cfRule>
  </conditionalFormatting>
  <conditionalFormatting sqref="CD9:CI9">
    <cfRule type="expression" dxfId="1093" priority="193">
      <formula>CD9&gt;0</formula>
    </cfRule>
    <cfRule type="expression" dxfId="1092" priority="194">
      <formula>CD9&lt;=0</formula>
    </cfRule>
  </conditionalFormatting>
  <conditionalFormatting sqref="CK9:CO9">
    <cfRule type="expression" dxfId="1091" priority="191">
      <formula>CK9&gt;0</formula>
    </cfRule>
    <cfRule type="expression" dxfId="1090" priority="192">
      <formula>CK9&lt;=0</formula>
    </cfRule>
  </conditionalFormatting>
  <conditionalFormatting sqref="BW15:CB15">
    <cfRule type="expression" dxfId="1089" priority="189">
      <formula>BW15&gt;0</formula>
    </cfRule>
    <cfRule type="expression" dxfId="1088" priority="190">
      <formula>BW15&lt;=0</formula>
    </cfRule>
  </conditionalFormatting>
  <conditionalFormatting sqref="CD15:CI15">
    <cfRule type="expression" dxfId="1087" priority="187">
      <formula>CD15&gt;0</formula>
    </cfRule>
    <cfRule type="expression" dxfId="1086" priority="188">
      <formula>CD15&lt;=0</formula>
    </cfRule>
  </conditionalFormatting>
  <conditionalFormatting sqref="CK15:CO15">
    <cfRule type="expression" dxfId="1085" priority="185">
      <formula>CK15&gt;0</formula>
    </cfRule>
    <cfRule type="expression" dxfId="1084" priority="186">
      <formula>CK15&lt;=0</formula>
    </cfRule>
  </conditionalFormatting>
  <conditionalFormatting sqref="BW21:CB21">
    <cfRule type="expression" dxfId="1083" priority="183">
      <formula>BW21&gt;0</formula>
    </cfRule>
    <cfRule type="expression" dxfId="1082" priority="184">
      <formula>BW21&lt;=0</formula>
    </cfRule>
  </conditionalFormatting>
  <conditionalFormatting sqref="CD21:CI21">
    <cfRule type="expression" dxfId="1081" priority="181">
      <formula>CD21&gt;0</formula>
    </cfRule>
    <cfRule type="expression" dxfId="1080" priority="182">
      <formula>CD21&lt;=0</formula>
    </cfRule>
  </conditionalFormatting>
  <conditionalFormatting sqref="CK21:CO21">
    <cfRule type="expression" dxfId="1079" priority="179">
      <formula>CK21&gt;0</formula>
    </cfRule>
    <cfRule type="expression" dxfId="1078" priority="180">
      <formula>CK21&lt;=0</formula>
    </cfRule>
  </conditionalFormatting>
  <conditionalFormatting sqref="BW27:CB27">
    <cfRule type="expression" dxfId="1077" priority="177">
      <formula>BW27&gt;0</formula>
    </cfRule>
    <cfRule type="expression" dxfId="1076" priority="178">
      <formula>BW27&lt;=0</formula>
    </cfRule>
  </conditionalFormatting>
  <conditionalFormatting sqref="CD27:CI27">
    <cfRule type="expression" dxfId="1075" priority="175">
      <formula>CD27&gt;0</formula>
    </cfRule>
    <cfRule type="expression" dxfId="1074" priority="176">
      <formula>CD27&lt;=0</formula>
    </cfRule>
  </conditionalFormatting>
  <conditionalFormatting sqref="CK27:CO27">
    <cfRule type="expression" dxfId="1073" priority="173">
      <formula>CK27&gt;0</formula>
    </cfRule>
    <cfRule type="expression" dxfId="1072" priority="174">
      <formula>CK27&lt;=0</formula>
    </cfRule>
  </conditionalFormatting>
  <conditionalFormatting sqref="AI34:AI35 D34:H35 J34:O35 Q34:T35 X34:AC35 AE34:AG35">
    <cfRule type="expression" dxfId="1071" priority="171">
      <formula>D34&gt;0</formula>
    </cfRule>
    <cfRule type="expression" dxfId="1070" priority="172">
      <formula>D34&lt;=0</formula>
    </cfRule>
  </conditionalFormatting>
  <conditionalFormatting sqref="AI40:AI41 D41:H41 J41:O41 Q41:T41 X41:AC41 AE41:AG41">
    <cfRule type="expression" dxfId="1069" priority="169">
      <formula>D40&gt;0</formula>
    </cfRule>
    <cfRule type="expression" dxfId="1068" priority="170">
      <formula>D40&lt;=0</formula>
    </cfRule>
  </conditionalFormatting>
  <conditionalFormatting sqref="AI46:AI47 D47:H47 J47:O47 Q47:T47 X47:AC47 AE47:AG47">
    <cfRule type="expression" dxfId="1067" priority="167">
      <formula>D46&gt;0</formula>
    </cfRule>
    <cfRule type="expression" dxfId="1066" priority="168">
      <formula>D46&lt;=0</formula>
    </cfRule>
  </conditionalFormatting>
  <conditionalFormatting sqref="AI52:AI53 D53:H53 J53:O53 Q53:T53 X53:AC53 AE53:AG53">
    <cfRule type="expression" dxfId="1065" priority="165">
      <formula>D52&gt;0</formula>
    </cfRule>
    <cfRule type="expression" dxfId="1064" priority="166">
      <formula>D52&lt;=0</formula>
    </cfRule>
  </conditionalFormatting>
  <conditionalFormatting sqref="BR34:BR35 AN35:AO35">
    <cfRule type="expression" dxfId="1063" priority="163">
      <formula>AN34&gt;0</formula>
    </cfRule>
    <cfRule type="expression" dxfId="1062" priority="164">
      <formula>AN34&lt;=0</formula>
    </cfRule>
  </conditionalFormatting>
  <conditionalFormatting sqref="BR40:BR41 AN41:AO41">
    <cfRule type="expression" dxfId="1061" priority="161">
      <formula>AN40&gt;0</formula>
    </cfRule>
    <cfRule type="expression" dxfId="1060" priority="162">
      <formula>AN40&lt;=0</formula>
    </cfRule>
  </conditionalFormatting>
  <conditionalFormatting sqref="BR46:BR47 AN47:AO47">
    <cfRule type="expression" dxfId="1059" priority="159">
      <formula>AN46&gt;0</formula>
    </cfRule>
    <cfRule type="expression" dxfId="1058" priority="160">
      <formula>AN46&lt;=0</formula>
    </cfRule>
  </conditionalFormatting>
  <conditionalFormatting sqref="BR52:BR53 AN53:AO53">
    <cfRule type="expression" dxfId="1057" priority="157">
      <formula>AN52&gt;0</formula>
    </cfRule>
    <cfRule type="expression" dxfId="1056" priority="158">
      <formula>AN52&lt;=0</formula>
    </cfRule>
  </conditionalFormatting>
  <conditionalFormatting sqref="DA34:DA35 BW35:BZ35 CI35 CD35:CG35 CK35:CN35 CB35">
    <cfRule type="expression" dxfId="1055" priority="155">
      <formula>BW34&gt;0</formula>
    </cfRule>
    <cfRule type="expression" dxfId="1054" priority="156">
      <formula>BW34&lt;=0</formula>
    </cfRule>
  </conditionalFormatting>
  <conditionalFormatting sqref="DA40:DA41 BW41:BZ41 CB41 CI41 CD41:CG41 CK41:CN41">
    <cfRule type="expression" dxfId="1053" priority="153">
      <formula>BW40&gt;0</formula>
    </cfRule>
    <cfRule type="expression" dxfId="1052" priority="154">
      <formula>BW40&lt;=0</formula>
    </cfRule>
  </conditionalFormatting>
  <conditionalFormatting sqref="DA46:DA47 BW47:BZ47 CB47 CI47 CD47:CG47 CK47:CN47">
    <cfRule type="expression" dxfId="1051" priority="151">
      <formula>BW46&gt;0</formula>
    </cfRule>
    <cfRule type="expression" dxfId="1050" priority="152">
      <formula>BW46&lt;=0</formula>
    </cfRule>
  </conditionalFormatting>
  <conditionalFormatting sqref="DA52:DA53 BW53:BZ53 CB53 CI53 CD53:CG53 CK53:CN53">
    <cfRule type="expression" dxfId="1049" priority="149">
      <formula>BW52&gt;0</formula>
    </cfRule>
    <cfRule type="expression" dxfId="1048" priority="150">
      <formula>BW52&lt;=0</formula>
    </cfRule>
  </conditionalFormatting>
  <conditionalFormatting sqref="AQ35:AV35">
    <cfRule type="expression" dxfId="1047" priority="147">
      <formula>AQ35&gt;0</formula>
    </cfRule>
    <cfRule type="expression" dxfId="1046" priority="148">
      <formula>AQ35&lt;=0</formula>
    </cfRule>
  </conditionalFormatting>
  <conditionalFormatting sqref="AQ41:AV41">
    <cfRule type="expression" dxfId="1045" priority="145">
      <formula>AQ41&gt;0</formula>
    </cfRule>
    <cfRule type="expression" dxfId="1044" priority="146">
      <formula>AQ41&lt;=0</formula>
    </cfRule>
  </conditionalFormatting>
  <conditionalFormatting sqref="AQ47:AV47">
    <cfRule type="expression" dxfId="1043" priority="143">
      <formula>AQ47&gt;0</formula>
    </cfRule>
    <cfRule type="expression" dxfId="1042" priority="144">
      <formula>AQ47&lt;=0</formula>
    </cfRule>
  </conditionalFormatting>
  <conditionalFormatting sqref="AQ53:AV53">
    <cfRule type="expression" dxfId="1041" priority="141">
      <formula>AQ53&gt;0</formula>
    </cfRule>
    <cfRule type="expression" dxfId="1040" priority="142">
      <formula>AQ53&lt;=0</formula>
    </cfRule>
  </conditionalFormatting>
  <conditionalFormatting sqref="AX35:BC35">
    <cfRule type="expression" dxfId="1039" priority="139">
      <formula>AX35&gt;0</formula>
    </cfRule>
    <cfRule type="expression" dxfId="1038" priority="140">
      <formula>AX35&lt;=0</formula>
    </cfRule>
  </conditionalFormatting>
  <conditionalFormatting sqref="AX41:BC41">
    <cfRule type="expression" dxfId="1037" priority="137">
      <formula>AX41&gt;0</formula>
    </cfRule>
    <cfRule type="expression" dxfId="1036" priority="138">
      <formula>AX41&lt;=0</formula>
    </cfRule>
  </conditionalFormatting>
  <conditionalFormatting sqref="AX47:BC47">
    <cfRule type="expression" dxfId="1035" priority="135">
      <formula>AX47&gt;0</formula>
    </cfRule>
    <cfRule type="expression" dxfId="1034" priority="136">
      <formula>AX47&lt;=0</formula>
    </cfRule>
  </conditionalFormatting>
  <conditionalFormatting sqref="AX53:BC53">
    <cfRule type="expression" dxfId="1033" priority="133">
      <formula>AX53&gt;0</formula>
    </cfRule>
    <cfRule type="expression" dxfId="1032" priority="134">
      <formula>AX53&lt;=0</formula>
    </cfRule>
  </conditionalFormatting>
  <conditionalFormatting sqref="BE35:BJ35">
    <cfRule type="expression" dxfId="1031" priority="131">
      <formula>BE35&gt;0</formula>
    </cfRule>
    <cfRule type="expression" dxfId="1030" priority="132">
      <formula>BE35&lt;=0</formula>
    </cfRule>
  </conditionalFormatting>
  <conditionalFormatting sqref="BE41:BJ41">
    <cfRule type="expression" dxfId="1029" priority="129">
      <formula>BE41&gt;0</formula>
    </cfRule>
    <cfRule type="expression" dxfId="1028" priority="130">
      <formula>BE41&lt;=0</formula>
    </cfRule>
  </conditionalFormatting>
  <conditionalFormatting sqref="BE47:BJ47">
    <cfRule type="expression" dxfId="1027" priority="127">
      <formula>BE47&gt;0</formula>
    </cfRule>
    <cfRule type="expression" dxfId="1026" priority="128">
      <formula>BE47&lt;=0</formula>
    </cfRule>
  </conditionalFormatting>
  <conditionalFormatting sqref="BE53:BJ53">
    <cfRule type="expression" dxfId="1025" priority="125">
      <formula>BE53&gt;0</formula>
    </cfRule>
    <cfRule type="expression" dxfId="1024" priority="126">
      <formula>BE53&lt;=0</formula>
    </cfRule>
  </conditionalFormatting>
  <conditionalFormatting sqref="BL35:BP35">
    <cfRule type="expression" dxfId="1023" priority="123">
      <formula>BL35&gt;0</formula>
    </cfRule>
    <cfRule type="expression" dxfId="1022" priority="124">
      <formula>BL35&lt;=0</formula>
    </cfRule>
  </conditionalFormatting>
  <conditionalFormatting sqref="BL41:BP41">
    <cfRule type="expression" dxfId="1021" priority="121">
      <formula>BL41&gt;0</formula>
    </cfRule>
    <cfRule type="expression" dxfId="1020" priority="122">
      <formula>BL41&lt;=0</formula>
    </cfRule>
  </conditionalFormatting>
  <conditionalFormatting sqref="BL47:BP47">
    <cfRule type="expression" dxfId="1019" priority="119">
      <formula>BL47&gt;0</formula>
    </cfRule>
    <cfRule type="expression" dxfId="1018" priority="120">
      <formula>BL47&lt;=0</formula>
    </cfRule>
  </conditionalFormatting>
  <conditionalFormatting sqref="BL53:BP53">
    <cfRule type="expression" dxfId="1017" priority="117">
      <formula>BL53&gt;0</formula>
    </cfRule>
    <cfRule type="expression" dxfId="1016" priority="118">
      <formula>BL53&lt;=0</formula>
    </cfRule>
  </conditionalFormatting>
  <conditionalFormatting sqref="BQ35">
    <cfRule type="expression" dxfId="1015" priority="115">
      <formula>BQ35&gt;0</formula>
    </cfRule>
    <cfRule type="expression" dxfId="1014" priority="116">
      <formula>BQ35&lt;=0</formula>
    </cfRule>
  </conditionalFormatting>
  <conditionalFormatting sqref="BQ41">
    <cfRule type="expression" dxfId="1013" priority="113">
      <formula>BQ41&gt;0</formula>
    </cfRule>
    <cfRule type="expression" dxfId="1012" priority="114">
      <formula>BQ41&lt;=0</formula>
    </cfRule>
  </conditionalFormatting>
  <conditionalFormatting sqref="BQ47">
    <cfRule type="expression" dxfId="1011" priority="111">
      <formula>BQ47&gt;0</formula>
    </cfRule>
    <cfRule type="expression" dxfId="1010" priority="112">
      <formula>BQ47&lt;=0</formula>
    </cfRule>
  </conditionalFormatting>
  <conditionalFormatting sqref="BQ53">
    <cfRule type="expression" dxfId="1009" priority="109">
      <formula>BQ53&gt;0</formula>
    </cfRule>
    <cfRule type="expression" dxfId="1008" priority="110">
      <formula>BQ53&lt;=0</formula>
    </cfRule>
  </conditionalFormatting>
  <conditionalFormatting sqref="CA35">
    <cfRule type="expression" dxfId="1007" priority="107">
      <formula>CA35&gt;0</formula>
    </cfRule>
    <cfRule type="expression" dxfId="1006" priority="108">
      <formula>CA35&lt;=0</formula>
    </cfRule>
  </conditionalFormatting>
  <conditionalFormatting sqref="CA41">
    <cfRule type="expression" dxfId="1005" priority="105">
      <formula>CA41&gt;0</formula>
    </cfRule>
    <cfRule type="expression" dxfId="1004" priority="106">
      <formula>CA41&lt;=0</formula>
    </cfRule>
  </conditionalFormatting>
  <conditionalFormatting sqref="CA47">
    <cfRule type="expression" dxfId="1003" priority="103">
      <formula>CA47&gt;0</formula>
    </cfRule>
    <cfRule type="expression" dxfId="1002" priority="104">
      <formula>CA47&lt;=0</formula>
    </cfRule>
  </conditionalFormatting>
  <conditionalFormatting sqref="CA53">
    <cfRule type="expression" dxfId="1001" priority="101">
      <formula>CA53&gt;0</formula>
    </cfRule>
    <cfRule type="expression" dxfId="1000" priority="102">
      <formula>CA53&lt;=0</formula>
    </cfRule>
  </conditionalFormatting>
  <conditionalFormatting sqref="CO35">
    <cfRule type="expression" dxfId="999" priority="99">
      <formula>CO35&gt;0</formula>
    </cfRule>
    <cfRule type="expression" dxfId="998" priority="100">
      <formula>CO35&lt;=0</formula>
    </cfRule>
  </conditionalFormatting>
  <conditionalFormatting sqref="CO41">
    <cfRule type="expression" dxfId="997" priority="97">
      <formula>CO41&gt;0</formula>
    </cfRule>
    <cfRule type="expression" dxfId="996" priority="98">
      <formula>CO41&lt;=0</formula>
    </cfRule>
  </conditionalFormatting>
  <conditionalFormatting sqref="CO47">
    <cfRule type="expression" dxfId="995" priority="95">
      <formula>CO47&gt;0</formula>
    </cfRule>
    <cfRule type="expression" dxfId="994" priority="96">
      <formula>CO47&lt;=0</formula>
    </cfRule>
  </conditionalFormatting>
  <conditionalFormatting sqref="CO53">
    <cfRule type="expression" dxfId="993" priority="93">
      <formula>CO53&gt;0</formula>
    </cfRule>
    <cfRule type="expression" dxfId="992" priority="94">
      <formula>CO53&lt;=0</formula>
    </cfRule>
  </conditionalFormatting>
  <conditionalFormatting sqref="CH35">
    <cfRule type="expression" dxfId="991" priority="91">
      <formula>CH35&gt;0</formula>
    </cfRule>
    <cfRule type="expression" dxfId="990" priority="92">
      <formula>CH35&lt;=0</formula>
    </cfRule>
  </conditionalFormatting>
  <conditionalFormatting sqref="CH41">
    <cfRule type="expression" dxfId="989" priority="89">
      <formula>CH41&gt;0</formula>
    </cfRule>
    <cfRule type="expression" dxfId="988" priority="90">
      <formula>CH41&lt;=0</formula>
    </cfRule>
  </conditionalFormatting>
  <conditionalFormatting sqref="CH47">
    <cfRule type="expression" dxfId="987" priority="87">
      <formula>CH47&gt;0</formula>
    </cfRule>
    <cfRule type="expression" dxfId="986" priority="88">
      <formula>CH47&lt;=0</formula>
    </cfRule>
  </conditionalFormatting>
  <conditionalFormatting sqref="CH53">
    <cfRule type="expression" dxfId="985" priority="85">
      <formula>CH53&gt;0</formula>
    </cfRule>
    <cfRule type="expression" dxfId="984" priority="86">
      <formula>CH53&lt;=0</formula>
    </cfRule>
  </conditionalFormatting>
  <conditionalFormatting sqref="D40:H40 J40:O40 Q40:T40 X40:AC40 AE40:AG40">
    <cfRule type="expression" dxfId="983" priority="83">
      <formula>D40&gt;0</formula>
    </cfRule>
    <cfRule type="expression" dxfId="982" priority="84">
      <formula>D40&lt;=0</formula>
    </cfRule>
  </conditionalFormatting>
  <conditionalFormatting sqref="D46:H46 J46:O46 Q46:T46 X46:AC46 AE46:AG46">
    <cfRule type="expression" dxfId="981" priority="81">
      <formula>D46&gt;0</formula>
    </cfRule>
    <cfRule type="expression" dxfId="980" priority="82">
      <formula>D46&lt;=0</formula>
    </cfRule>
  </conditionalFormatting>
  <conditionalFormatting sqref="D52:H52 J52:O52 Q52:T52 X52:AC52 AE52:AG52">
    <cfRule type="expression" dxfId="979" priority="79">
      <formula>D52&gt;0</formula>
    </cfRule>
    <cfRule type="expression" dxfId="978" priority="80">
      <formula>D52&lt;=0</formula>
    </cfRule>
  </conditionalFormatting>
  <conditionalFormatting sqref="AQ46:AV46">
    <cfRule type="expression" dxfId="977" priority="77">
      <formula>AQ46&gt;0</formula>
    </cfRule>
    <cfRule type="expression" dxfId="976" priority="78">
      <formula>AQ46&lt;=0</formula>
    </cfRule>
  </conditionalFormatting>
  <conditionalFormatting sqref="AQ52:AV52">
    <cfRule type="expression" dxfId="975" priority="75">
      <formula>AQ52&gt;0</formula>
    </cfRule>
    <cfRule type="expression" dxfId="974" priority="76">
      <formula>AQ52&lt;=0</formula>
    </cfRule>
  </conditionalFormatting>
  <conditionalFormatting sqref="AX34:BC34">
    <cfRule type="expression" dxfId="973" priority="73">
      <formula>AX34&gt;0</formula>
    </cfRule>
    <cfRule type="expression" dxfId="972" priority="74">
      <formula>AX34&lt;=0</formula>
    </cfRule>
  </conditionalFormatting>
  <conditionalFormatting sqref="AX40:BC40">
    <cfRule type="expression" dxfId="971" priority="71">
      <formula>AX40&gt;0</formula>
    </cfRule>
    <cfRule type="expression" dxfId="970" priority="72">
      <formula>AX40&lt;=0</formula>
    </cfRule>
  </conditionalFormatting>
  <conditionalFormatting sqref="AX46:BC46">
    <cfRule type="expression" dxfId="969" priority="69">
      <formula>AX46&gt;0</formula>
    </cfRule>
    <cfRule type="expression" dxfId="968" priority="70">
      <formula>AX46&lt;=0</formula>
    </cfRule>
  </conditionalFormatting>
  <conditionalFormatting sqref="AX52:BC52">
    <cfRule type="expression" dxfId="967" priority="67">
      <formula>AX52&gt;0</formula>
    </cfRule>
    <cfRule type="expression" dxfId="966" priority="68">
      <formula>AX52&lt;=0</formula>
    </cfRule>
  </conditionalFormatting>
  <conditionalFormatting sqref="BE34:BJ34">
    <cfRule type="expression" dxfId="965" priority="65">
      <formula>BE34&gt;0</formula>
    </cfRule>
    <cfRule type="expression" dxfId="964" priority="66">
      <formula>BE34&lt;=0</formula>
    </cfRule>
  </conditionalFormatting>
  <conditionalFormatting sqref="BE40:BJ40">
    <cfRule type="expression" dxfId="963" priority="63">
      <formula>BE40&gt;0</formula>
    </cfRule>
    <cfRule type="expression" dxfId="962" priority="64">
      <formula>BE40&lt;=0</formula>
    </cfRule>
  </conditionalFormatting>
  <conditionalFormatting sqref="BE46:BJ46">
    <cfRule type="expression" dxfId="961" priority="61">
      <formula>BE46&gt;0</formula>
    </cfRule>
    <cfRule type="expression" dxfId="960" priority="62">
      <formula>BE46&lt;=0</formula>
    </cfRule>
  </conditionalFormatting>
  <conditionalFormatting sqref="BE52:BJ52">
    <cfRule type="expression" dxfId="959" priority="59">
      <formula>BE52&gt;0</formula>
    </cfRule>
    <cfRule type="expression" dxfId="958" priority="60">
      <formula>BE52&lt;=0</formula>
    </cfRule>
  </conditionalFormatting>
  <conditionalFormatting sqref="BL34:BQ34">
    <cfRule type="expression" dxfId="957" priority="57">
      <formula>BL34&gt;0</formula>
    </cfRule>
    <cfRule type="expression" dxfId="956" priority="58">
      <formula>BL34&lt;=0</formula>
    </cfRule>
  </conditionalFormatting>
  <conditionalFormatting sqref="BL40:BQ40">
    <cfRule type="expression" dxfId="955" priority="55">
      <formula>BL40&gt;0</formula>
    </cfRule>
    <cfRule type="expression" dxfId="954" priority="56">
      <formula>BL40&lt;=0</formula>
    </cfRule>
  </conditionalFormatting>
  <conditionalFormatting sqref="BL46:BQ46">
    <cfRule type="expression" dxfId="953" priority="53">
      <formula>BL46&gt;0</formula>
    </cfRule>
    <cfRule type="expression" dxfId="952" priority="54">
      <formula>BL46&lt;=0</formula>
    </cfRule>
  </conditionalFormatting>
  <conditionalFormatting sqref="BL52:BQ52">
    <cfRule type="expression" dxfId="951" priority="51">
      <formula>BL52&gt;0</formula>
    </cfRule>
    <cfRule type="expression" dxfId="950" priority="52">
      <formula>BL52&lt;=0</formula>
    </cfRule>
  </conditionalFormatting>
  <conditionalFormatting sqref="AQ34:AV34">
    <cfRule type="expression" dxfId="949" priority="49">
      <formula>AQ34&gt;0</formula>
    </cfRule>
    <cfRule type="expression" dxfId="948" priority="50">
      <formula>AQ34&lt;=0</formula>
    </cfRule>
  </conditionalFormatting>
  <conditionalFormatting sqref="AQ40:AV40">
    <cfRule type="expression" dxfId="947" priority="47">
      <formula>AQ40&gt;0</formula>
    </cfRule>
    <cfRule type="expression" dxfId="946" priority="48">
      <formula>AQ40&lt;=0</formula>
    </cfRule>
  </conditionalFormatting>
  <conditionalFormatting sqref="AO34">
    <cfRule type="expression" dxfId="945" priority="45">
      <formula>AO34&gt;0</formula>
    </cfRule>
    <cfRule type="expression" dxfId="944" priority="46">
      <formula>AO34&lt;=0</formula>
    </cfRule>
  </conditionalFormatting>
  <conditionalFormatting sqref="AO40">
    <cfRule type="expression" dxfId="943" priority="43">
      <formula>AO40&gt;0</formula>
    </cfRule>
    <cfRule type="expression" dxfId="942" priority="44">
      <formula>AO40&lt;=0</formula>
    </cfRule>
  </conditionalFormatting>
  <conditionalFormatting sqref="AO46">
    <cfRule type="expression" dxfId="941" priority="41">
      <formula>AO46&gt;0</formula>
    </cfRule>
    <cfRule type="expression" dxfId="940" priority="42">
      <formula>AO46&lt;=0</formula>
    </cfRule>
  </conditionalFormatting>
  <conditionalFormatting sqref="AO52">
    <cfRule type="expression" dxfId="939" priority="39">
      <formula>AO52&gt;0</formula>
    </cfRule>
    <cfRule type="expression" dxfId="938" priority="40">
      <formula>AO52&lt;=0</formula>
    </cfRule>
  </conditionalFormatting>
  <conditionalFormatting sqref="BW34:CB34">
    <cfRule type="expression" dxfId="937" priority="37">
      <formula>BW34&gt;0</formula>
    </cfRule>
    <cfRule type="expression" dxfId="936" priority="38">
      <formula>BW34&lt;=0</formula>
    </cfRule>
  </conditionalFormatting>
  <conditionalFormatting sqref="CD34:CI34">
    <cfRule type="expression" dxfId="935" priority="35">
      <formula>CD34&gt;0</formula>
    </cfRule>
    <cfRule type="expression" dxfId="934" priority="36">
      <formula>CD34&lt;=0</formula>
    </cfRule>
  </conditionalFormatting>
  <conditionalFormatting sqref="CK34:CO34">
    <cfRule type="expression" dxfId="933" priority="33">
      <formula>CK34&gt;0</formula>
    </cfRule>
    <cfRule type="expression" dxfId="932" priority="34">
      <formula>CK34&lt;=0</formula>
    </cfRule>
  </conditionalFormatting>
  <conditionalFormatting sqref="BW40:CB40">
    <cfRule type="expression" dxfId="931" priority="31">
      <formula>BW40&gt;0</formula>
    </cfRule>
    <cfRule type="expression" dxfId="930" priority="32">
      <formula>BW40&lt;=0</formula>
    </cfRule>
  </conditionalFormatting>
  <conditionalFormatting sqref="CD40:CI40">
    <cfRule type="expression" dxfId="929" priority="29">
      <formula>CD40&gt;0</formula>
    </cfRule>
    <cfRule type="expression" dxfId="928" priority="30">
      <formula>CD40&lt;=0</formula>
    </cfRule>
  </conditionalFormatting>
  <conditionalFormatting sqref="CK40:CO40">
    <cfRule type="expression" dxfId="927" priority="27">
      <formula>CK40&gt;0</formula>
    </cfRule>
    <cfRule type="expression" dxfId="926" priority="28">
      <formula>CK40&lt;=0</formula>
    </cfRule>
  </conditionalFormatting>
  <conditionalFormatting sqref="BW46:CB46">
    <cfRule type="expression" dxfId="925" priority="25">
      <formula>BW46&gt;0</formula>
    </cfRule>
    <cfRule type="expression" dxfId="924" priority="26">
      <formula>BW46&lt;=0</formula>
    </cfRule>
  </conditionalFormatting>
  <conditionalFormatting sqref="CD46:CI46">
    <cfRule type="expression" dxfId="923" priority="23">
      <formula>CD46&gt;0</formula>
    </cfRule>
    <cfRule type="expression" dxfId="922" priority="24">
      <formula>CD46&lt;=0</formula>
    </cfRule>
  </conditionalFormatting>
  <conditionalFormatting sqref="CK46:CO46">
    <cfRule type="expression" dxfId="921" priority="21">
      <formula>CK46&gt;0</formula>
    </cfRule>
    <cfRule type="expression" dxfId="920" priority="22">
      <formula>CK46&lt;=0</formula>
    </cfRule>
  </conditionalFormatting>
  <conditionalFormatting sqref="BW52:CB52">
    <cfRule type="expression" dxfId="919" priority="19">
      <formula>BW52&gt;0</formula>
    </cfRule>
    <cfRule type="expression" dxfId="918" priority="20">
      <formula>BW52&lt;=0</formula>
    </cfRule>
  </conditionalFormatting>
  <conditionalFormatting sqref="CD52:CI52">
    <cfRule type="expression" dxfId="917" priority="17">
      <formula>CD52&gt;0</formula>
    </cfRule>
    <cfRule type="expression" dxfId="916" priority="18">
      <formula>CD52&lt;=0</formula>
    </cfRule>
  </conditionalFormatting>
  <conditionalFormatting sqref="CK52:CO52">
    <cfRule type="expression" dxfId="915" priority="15">
      <formula>CK52&gt;0</formula>
    </cfRule>
    <cfRule type="expression" dxfId="914" priority="16">
      <formula>CK52&lt;=0</formula>
    </cfRule>
  </conditionalFormatting>
  <conditionalFormatting sqref="AN34">
    <cfRule type="expression" dxfId="913" priority="13">
      <formula>AN34&gt;0</formula>
    </cfRule>
    <cfRule type="expression" dxfId="912" priority="14">
      <formula>AN34&lt;=0</formula>
    </cfRule>
  </conditionalFormatting>
  <conditionalFormatting sqref="AN40">
    <cfRule type="expression" dxfId="911" priority="11">
      <formula>AN40&gt;0</formula>
    </cfRule>
    <cfRule type="expression" dxfId="910" priority="12">
      <formula>AN40&lt;=0</formula>
    </cfRule>
  </conditionalFormatting>
  <conditionalFormatting sqref="AN46">
    <cfRule type="expression" dxfId="909" priority="9">
      <formula>AN46&gt;0</formula>
    </cfRule>
    <cfRule type="expression" dxfId="908" priority="10">
      <formula>AN46&lt;=0</formula>
    </cfRule>
  </conditionalFormatting>
  <conditionalFormatting sqref="AN52">
    <cfRule type="expression" dxfId="907" priority="7">
      <formula>AN52&gt;0</formula>
    </cfRule>
    <cfRule type="expression" dxfId="906" priority="8">
      <formula>AN52&lt;=0</formula>
    </cfRule>
  </conditionalFormatting>
  <conditionalFormatting sqref="DA15:DA16">
    <cfRule type="expression" dxfId="905" priority="5">
      <formula>DA15&gt;0</formula>
    </cfRule>
    <cfRule type="expression" dxfId="904" priority="6">
      <formula>DA15&lt;=0</formula>
    </cfRule>
  </conditionalFormatting>
  <conditionalFormatting sqref="DA21:DA22">
    <cfRule type="expression" dxfId="903" priority="3">
      <formula>DA21&gt;0</formula>
    </cfRule>
    <cfRule type="expression" dxfId="902" priority="4">
      <formula>DA21&lt;=0</formula>
    </cfRule>
  </conditionalFormatting>
  <conditionalFormatting sqref="DA27:DA28">
    <cfRule type="expression" dxfId="901" priority="1">
      <formula>DA27&gt;0</formula>
    </cfRule>
    <cfRule type="expression" dxfId="900" priority="2">
      <formula>DA27&lt;=0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6DC03-9615-43C9-B72D-975BF7768E05}">
  <sheetPr>
    <tabColor rgb="FF00B050"/>
  </sheetPr>
  <dimension ref="A1:EF44"/>
  <sheetViews>
    <sheetView showGridLines="0" zoomScaleNormal="100" workbookViewId="0">
      <pane ySplit="4" topLeftCell="A5" activePane="bottomLeft" state="frozen"/>
      <selection pane="bottomLeft" activeCell="G10" sqref="G10"/>
    </sheetView>
  </sheetViews>
  <sheetFormatPr defaultRowHeight="15"/>
  <cols>
    <col min="1" max="1" width="3.7109375" bestFit="1" customWidth="1"/>
    <col min="2" max="2" width="4.28515625" bestFit="1" customWidth="1"/>
    <col min="3" max="3" width="25.28515625" bestFit="1" customWidth="1"/>
    <col min="4" max="34" width="5.7109375" style="15" customWidth="1"/>
    <col min="36" max="36" width="9.140625" style="311"/>
    <col min="37" max="37" width="4" customWidth="1"/>
    <col min="38" max="38" width="26.85546875" bestFit="1" customWidth="1"/>
    <col min="39" max="68" width="6.28515625" customWidth="1"/>
    <col min="69" max="69" width="7" customWidth="1"/>
    <col min="72" max="72" width="4.140625" customWidth="1"/>
    <col min="73" max="73" width="25.28515625" bestFit="1" customWidth="1"/>
    <col min="74" max="103" width="6.85546875" customWidth="1"/>
  </cols>
  <sheetData>
    <row r="1" spans="1:136" ht="15" customHeight="1">
      <c r="A1" s="312" t="s">
        <v>29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  <c r="W1" s="313"/>
      <c r="X1" s="313"/>
      <c r="Y1" s="313"/>
      <c r="Z1" s="313"/>
      <c r="AA1" s="313"/>
      <c r="AB1" s="313"/>
      <c r="AC1" s="313"/>
      <c r="AD1" s="313"/>
      <c r="AE1" s="313"/>
      <c r="AF1" s="313"/>
      <c r="AG1" s="313"/>
      <c r="AH1" s="313"/>
      <c r="AI1" s="314"/>
      <c r="AJ1" s="355"/>
      <c r="AK1" s="312" t="s">
        <v>381</v>
      </c>
      <c r="AL1" s="313"/>
      <c r="AM1" s="313"/>
      <c r="AN1" s="313"/>
      <c r="AO1" s="313"/>
      <c r="AP1" s="313"/>
      <c r="AQ1" s="313"/>
      <c r="AR1" s="313"/>
      <c r="AS1" s="313"/>
      <c r="AT1" s="313"/>
      <c r="AU1" s="313"/>
      <c r="AV1" s="313"/>
      <c r="AW1" s="313"/>
      <c r="AX1" s="313"/>
      <c r="AY1" s="313"/>
      <c r="AZ1" s="313"/>
      <c r="BA1" s="313"/>
      <c r="BB1" s="313"/>
      <c r="BC1" s="313"/>
      <c r="BD1" s="313"/>
      <c r="BE1" s="313"/>
      <c r="BF1" s="313"/>
      <c r="BG1" s="313"/>
      <c r="BH1" s="313"/>
      <c r="BI1" s="313"/>
      <c r="BJ1" s="313"/>
      <c r="BK1" s="313"/>
      <c r="BL1" s="313"/>
      <c r="BM1" s="313"/>
      <c r="BN1" s="313"/>
      <c r="BO1" s="313"/>
      <c r="BP1" s="313"/>
      <c r="BQ1" s="313"/>
      <c r="BR1" s="314"/>
      <c r="BS1" s="353"/>
      <c r="BT1" s="312" t="s">
        <v>106</v>
      </c>
      <c r="BU1" s="313"/>
      <c r="BV1" s="313"/>
      <c r="BW1" s="313"/>
      <c r="BX1" s="313"/>
      <c r="BY1" s="313"/>
      <c r="BZ1" s="313"/>
      <c r="CA1" s="313"/>
      <c r="CB1" s="313"/>
      <c r="CC1" s="313"/>
      <c r="CD1" s="313"/>
      <c r="CE1" s="313"/>
      <c r="CF1" s="313"/>
      <c r="CG1" s="313"/>
      <c r="CH1" s="313"/>
      <c r="CI1" s="313"/>
      <c r="CJ1" s="313"/>
      <c r="CK1" s="313"/>
      <c r="CL1" s="313"/>
      <c r="CM1" s="313"/>
      <c r="CN1" s="313"/>
      <c r="CO1" s="313"/>
      <c r="CP1" s="313"/>
      <c r="CQ1" s="313"/>
      <c r="CR1" s="313"/>
      <c r="CS1" s="313"/>
      <c r="CT1" s="313"/>
      <c r="CU1" s="313"/>
      <c r="CV1" s="313"/>
      <c r="CW1" s="313"/>
      <c r="CX1" s="313"/>
      <c r="CY1" s="313"/>
      <c r="CZ1" s="313"/>
      <c r="DA1" s="314"/>
      <c r="DB1" s="354"/>
      <c r="DC1" s="354"/>
      <c r="DD1" s="354"/>
      <c r="DE1" s="354"/>
      <c r="DF1" s="354"/>
      <c r="DG1" s="354"/>
      <c r="DH1" s="354"/>
      <c r="DI1" s="354"/>
      <c r="DJ1" s="354"/>
      <c r="DK1" s="354"/>
      <c r="DL1" s="354"/>
      <c r="DM1" s="354"/>
      <c r="DN1" s="354"/>
      <c r="DO1" s="354"/>
      <c r="DP1" s="354"/>
      <c r="DQ1" s="354"/>
      <c r="DR1" s="354"/>
      <c r="DS1" s="354"/>
      <c r="DT1" s="354"/>
      <c r="DU1" s="354"/>
      <c r="DV1" s="354"/>
      <c r="DW1" s="354"/>
      <c r="DX1" s="354"/>
      <c r="DY1" s="354"/>
      <c r="DZ1" s="354"/>
      <c r="EA1" s="354"/>
      <c r="EB1" s="354"/>
      <c r="EC1" s="354"/>
      <c r="ED1" s="354"/>
      <c r="EE1" s="354"/>
      <c r="EF1" s="354"/>
    </row>
    <row r="2" spans="1:136" ht="15" customHeight="1" thickBot="1">
      <c r="A2" s="315"/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289"/>
      <c r="U2" s="289"/>
      <c r="V2" s="289"/>
      <c r="W2" s="289"/>
      <c r="X2" s="289"/>
      <c r="Y2" s="289"/>
      <c r="Z2" s="289"/>
      <c r="AA2" s="289"/>
      <c r="AB2" s="289"/>
      <c r="AC2" s="289"/>
      <c r="AD2" s="289"/>
      <c r="AE2" s="289"/>
      <c r="AF2" s="289"/>
      <c r="AG2" s="289"/>
      <c r="AH2" s="289"/>
      <c r="AI2" s="290"/>
      <c r="AJ2" s="356"/>
      <c r="AK2" s="315"/>
      <c r="AL2" s="289"/>
      <c r="AM2" s="289"/>
      <c r="AN2" s="289"/>
      <c r="AO2" s="289"/>
      <c r="AP2" s="289"/>
      <c r="AQ2" s="289"/>
      <c r="AR2" s="289"/>
      <c r="AS2" s="289"/>
      <c r="AT2" s="289"/>
      <c r="AU2" s="289"/>
      <c r="AV2" s="289"/>
      <c r="AW2" s="289"/>
      <c r="AX2" s="289"/>
      <c r="AY2" s="289"/>
      <c r="AZ2" s="289"/>
      <c r="BA2" s="289"/>
      <c r="BB2" s="289"/>
      <c r="BC2" s="289"/>
      <c r="BD2" s="289"/>
      <c r="BE2" s="289"/>
      <c r="BF2" s="289"/>
      <c r="BG2" s="289"/>
      <c r="BH2" s="289"/>
      <c r="BI2" s="289"/>
      <c r="BJ2" s="289"/>
      <c r="BK2" s="289"/>
      <c r="BL2" s="289"/>
      <c r="BM2" s="289"/>
      <c r="BN2" s="289"/>
      <c r="BO2" s="289"/>
      <c r="BP2" s="289"/>
      <c r="BQ2" s="289"/>
      <c r="BR2" s="290"/>
      <c r="BS2" s="353"/>
      <c r="BT2" s="315"/>
      <c r="BU2" s="289"/>
      <c r="BV2" s="289"/>
      <c r="BW2" s="289"/>
      <c r="BX2" s="289"/>
      <c r="BY2" s="289"/>
      <c r="BZ2" s="289"/>
      <c r="CA2" s="289"/>
      <c r="CB2" s="289"/>
      <c r="CC2" s="289"/>
      <c r="CD2" s="289"/>
      <c r="CE2" s="289"/>
      <c r="CF2" s="289"/>
      <c r="CG2" s="289"/>
      <c r="CH2" s="289"/>
      <c r="CI2" s="289"/>
      <c r="CJ2" s="289"/>
      <c r="CK2" s="289"/>
      <c r="CL2" s="289"/>
      <c r="CM2" s="289"/>
      <c r="CN2" s="289"/>
      <c r="CO2" s="289"/>
      <c r="CP2" s="289"/>
      <c r="CQ2" s="289"/>
      <c r="CR2" s="289"/>
      <c r="CS2" s="289"/>
      <c r="CT2" s="289"/>
      <c r="CU2" s="289"/>
      <c r="CV2" s="289"/>
      <c r="CW2" s="289"/>
      <c r="CX2" s="289"/>
      <c r="CY2" s="289"/>
      <c r="CZ2" s="289"/>
      <c r="DA2" s="290"/>
      <c r="DB2" s="354"/>
      <c r="DC2" s="354"/>
      <c r="DD2" s="354"/>
      <c r="DE2" s="354"/>
      <c r="DF2" s="354"/>
      <c r="DG2" s="354"/>
      <c r="DH2" s="354"/>
      <c r="DI2" s="354"/>
      <c r="DJ2" s="354"/>
      <c r="DK2" s="354"/>
      <c r="DL2" s="354"/>
      <c r="DM2" s="354"/>
      <c r="DN2" s="354"/>
      <c r="DO2" s="354"/>
      <c r="DP2" s="354"/>
      <c r="DQ2" s="354"/>
      <c r="DR2" s="354"/>
      <c r="DS2" s="354"/>
      <c r="DT2" s="354"/>
      <c r="DU2" s="354"/>
      <c r="DV2" s="354"/>
      <c r="DW2" s="354"/>
      <c r="DX2" s="354"/>
      <c r="DY2" s="354"/>
      <c r="DZ2" s="354"/>
      <c r="EA2" s="354"/>
      <c r="EB2" s="354"/>
      <c r="EC2" s="354"/>
      <c r="ED2" s="354"/>
      <c r="EE2" s="354"/>
      <c r="EF2" s="354"/>
    </row>
    <row r="3" spans="1:136" ht="23.25" customHeight="1">
      <c r="A3" s="317"/>
      <c r="B3" s="41"/>
      <c r="C3" s="42" t="s">
        <v>30</v>
      </c>
      <c r="D3" s="43" t="s">
        <v>31</v>
      </c>
      <c r="E3" s="43" t="s">
        <v>32</v>
      </c>
      <c r="F3" s="43" t="s">
        <v>33</v>
      </c>
      <c r="G3" s="43" t="s">
        <v>34</v>
      </c>
      <c r="H3" s="44" t="s">
        <v>35</v>
      </c>
      <c r="I3" s="45" t="s">
        <v>36</v>
      </c>
      <c r="J3" s="43" t="s">
        <v>37</v>
      </c>
      <c r="K3" s="43" t="s">
        <v>31</v>
      </c>
      <c r="L3" s="43" t="s">
        <v>32</v>
      </c>
      <c r="M3" s="43" t="s">
        <v>33</v>
      </c>
      <c r="N3" s="43" t="s">
        <v>34</v>
      </c>
      <c r="O3" s="44" t="s">
        <v>35</v>
      </c>
      <c r="P3" s="45" t="s">
        <v>36</v>
      </c>
      <c r="Q3" s="43" t="s">
        <v>37</v>
      </c>
      <c r="R3" s="43" t="s">
        <v>31</v>
      </c>
      <c r="S3" s="43" t="s">
        <v>32</v>
      </c>
      <c r="T3" s="43" t="s">
        <v>33</v>
      </c>
      <c r="U3" s="43" t="s">
        <v>34</v>
      </c>
      <c r="V3" s="44" t="s">
        <v>35</v>
      </c>
      <c r="W3" s="45" t="s">
        <v>36</v>
      </c>
      <c r="X3" s="43" t="s">
        <v>37</v>
      </c>
      <c r="Y3" s="43" t="s">
        <v>31</v>
      </c>
      <c r="Z3" s="43" t="s">
        <v>32</v>
      </c>
      <c r="AA3" s="43" t="s">
        <v>33</v>
      </c>
      <c r="AB3" s="43" t="s">
        <v>34</v>
      </c>
      <c r="AC3" s="44" t="s">
        <v>35</v>
      </c>
      <c r="AD3" s="45" t="s">
        <v>36</v>
      </c>
      <c r="AE3" s="43" t="s">
        <v>37</v>
      </c>
      <c r="AF3" s="43" t="s">
        <v>31</v>
      </c>
      <c r="AG3" s="43" t="s">
        <v>38</v>
      </c>
      <c r="AH3" s="46"/>
      <c r="AI3" s="291" t="s">
        <v>39</v>
      </c>
      <c r="AJ3" s="356"/>
      <c r="AK3" s="373"/>
      <c r="AL3" s="42" t="s">
        <v>30</v>
      </c>
      <c r="AM3" s="43" t="s">
        <v>33</v>
      </c>
      <c r="AN3" s="43" t="s">
        <v>34</v>
      </c>
      <c r="AO3" s="358" t="s">
        <v>35</v>
      </c>
      <c r="AP3" s="45" t="s">
        <v>36</v>
      </c>
      <c r="AQ3" s="43" t="s">
        <v>37</v>
      </c>
      <c r="AR3" s="43" t="s">
        <v>31</v>
      </c>
      <c r="AS3" s="43" t="s">
        <v>38</v>
      </c>
      <c r="AT3" s="43" t="s">
        <v>33</v>
      </c>
      <c r="AU3" s="43" t="s">
        <v>34</v>
      </c>
      <c r="AV3" s="358" t="s">
        <v>35</v>
      </c>
      <c r="AW3" s="45" t="s">
        <v>36</v>
      </c>
      <c r="AX3" s="43" t="s">
        <v>37</v>
      </c>
      <c r="AY3" s="43" t="s">
        <v>31</v>
      </c>
      <c r="AZ3" s="43" t="s">
        <v>38</v>
      </c>
      <c r="BA3" s="43" t="s">
        <v>33</v>
      </c>
      <c r="BB3" s="43" t="s">
        <v>34</v>
      </c>
      <c r="BC3" s="358" t="s">
        <v>35</v>
      </c>
      <c r="BD3" s="45" t="s">
        <v>36</v>
      </c>
      <c r="BE3" s="43" t="s">
        <v>37</v>
      </c>
      <c r="BF3" s="43" t="s">
        <v>31</v>
      </c>
      <c r="BG3" s="43" t="s">
        <v>38</v>
      </c>
      <c r="BH3" s="43" t="s">
        <v>33</v>
      </c>
      <c r="BI3" s="43" t="s">
        <v>34</v>
      </c>
      <c r="BJ3" s="358" t="s">
        <v>35</v>
      </c>
      <c r="BK3" s="45" t="s">
        <v>36</v>
      </c>
      <c r="BL3" s="43" t="s">
        <v>37</v>
      </c>
      <c r="BM3" s="43" t="s">
        <v>31</v>
      </c>
      <c r="BN3" s="43" t="s">
        <v>38</v>
      </c>
      <c r="BO3" s="43" t="s">
        <v>33</v>
      </c>
      <c r="BP3" s="43" t="s">
        <v>34</v>
      </c>
      <c r="BQ3" s="46" t="s">
        <v>35</v>
      </c>
      <c r="BR3" s="291" t="s">
        <v>39</v>
      </c>
      <c r="BS3" s="371"/>
      <c r="BT3" s="373"/>
      <c r="BU3" s="42" t="s">
        <v>30</v>
      </c>
      <c r="BV3" s="45" t="s">
        <v>36</v>
      </c>
      <c r="BW3" s="43" t="s">
        <v>37</v>
      </c>
      <c r="BX3" s="43" t="s">
        <v>31</v>
      </c>
      <c r="BY3" s="43" t="s">
        <v>38</v>
      </c>
      <c r="BZ3" s="43" t="s">
        <v>33</v>
      </c>
      <c r="CA3" s="43" t="s">
        <v>34</v>
      </c>
      <c r="CB3" s="358" t="s">
        <v>35</v>
      </c>
      <c r="CC3" s="45" t="s">
        <v>36</v>
      </c>
      <c r="CD3" s="43" t="s">
        <v>37</v>
      </c>
      <c r="CE3" s="43" t="s">
        <v>31</v>
      </c>
      <c r="CF3" s="43" t="s">
        <v>38</v>
      </c>
      <c r="CG3" s="43" t="s">
        <v>33</v>
      </c>
      <c r="CH3" s="43" t="s">
        <v>34</v>
      </c>
      <c r="CI3" s="358" t="s">
        <v>35</v>
      </c>
      <c r="CJ3" s="45" t="s">
        <v>36</v>
      </c>
      <c r="CK3" s="43" t="s">
        <v>37</v>
      </c>
      <c r="CL3" s="43" t="s">
        <v>31</v>
      </c>
      <c r="CM3" s="43" t="s">
        <v>38</v>
      </c>
      <c r="CN3" s="43" t="s">
        <v>33</v>
      </c>
      <c r="CO3" s="43" t="s">
        <v>34</v>
      </c>
      <c r="CP3" s="358" t="s">
        <v>35</v>
      </c>
      <c r="CQ3" s="45" t="s">
        <v>36</v>
      </c>
      <c r="CR3" s="43" t="s">
        <v>37</v>
      </c>
      <c r="CS3" s="43" t="s">
        <v>31</v>
      </c>
      <c r="CT3" s="43" t="s">
        <v>38</v>
      </c>
      <c r="CU3" s="43" t="s">
        <v>33</v>
      </c>
      <c r="CV3" s="43" t="s">
        <v>34</v>
      </c>
      <c r="CW3" s="358" t="s">
        <v>35</v>
      </c>
      <c r="CX3" s="45" t="s">
        <v>36</v>
      </c>
      <c r="CY3" s="43" t="s">
        <v>37</v>
      </c>
      <c r="CZ3" s="46"/>
      <c r="DA3" s="291" t="s">
        <v>39</v>
      </c>
      <c r="DB3" s="354"/>
      <c r="DC3" s="354"/>
      <c r="DD3" s="354"/>
      <c r="DE3" s="354"/>
      <c r="DF3" s="354"/>
      <c r="DG3" s="354"/>
      <c r="DH3" s="354"/>
      <c r="DI3" s="354"/>
      <c r="DJ3" s="354"/>
      <c r="DK3" s="354"/>
      <c r="DL3" s="354"/>
      <c r="DM3" s="354"/>
      <c r="DN3" s="354"/>
      <c r="DO3" s="354"/>
      <c r="DP3" s="354"/>
      <c r="DQ3" s="354"/>
      <c r="DR3" s="354"/>
      <c r="DS3" s="354"/>
      <c r="DT3" s="354"/>
      <c r="DU3" s="354"/>
      <c r="DV3" s="354"/>
      <c r="DW3" s="354"/>
      <c r="DX3" s="354"/>
      <c r="DY3" s="354"/>
      <c r="DZ3" s="354"/>
      <c r="EA3" s="354"/>
      <c r="EB3" s="354"/>
      <c r="EC3" s="354"/>
      <c r="ED3" s="354"/>
      <c r="EE3" s="354"/>
      <c r="EF3" s="354"/>
    </row>
    <row r="4" spans="1:136" ht="15" customHeight="1" thickBot="1">
      <c r="A4" s="375"/>
      <c r="B4" s="376"/>
      <c r="C4" s="377" t="s">
        <v>40</v>
      </c>
      <c r="D4" s="378">
        <v>1</v>
      </c>
      <c r="E4" s="378">
        <v>2</v>
      </c>
      <c r="F4" s="378">
        <v>3</v>
      </c>
      <c r="G4" s="378">
        <v>4</v>
      </c>
      <c r="H4" s="378">
        <v>5</v>
      </c>
      <c r="I4" s="378">
        <v>6</v>
      </c>
      <c r="J4" s="378">
        <v>7</v>
      </c>
      <c r="K4" s="378">
        <v>8</v>
      </c>
      <c r="L4" s="378">
        <v>9</v>
      </c>
      <c r="M4" s="378">
        <v>10</v>
      </c>
      <c r="N4" s="378">
        <v>11</v>
      </c>
      <c r="O4" s="378">
        <v>12</v>
      </c>
      <c r="P4" s="378">
        <v>13</v>
      </c>
      <c r="Q4" s="378">
        <v>14</v>
      </c>
      <c r="R4" s="378">
        <v>15</v>
      </c>
      <c r="S4" s="378">
        <v>16</v>
      </c>
      <c r="T4" s="378">
        <v>17</v>
      </c>
      <c r="U4" s="384">
        <v>18</v>
      </c>
      <c r="V4" s="384">
        <v>19</v>
      </c>
      <c r="W4" s="378">
        <v>20</v>
      </c>
      <c r="X4" s="378">
        <v>21</v>
      </c>
      <c r="Y4" s="378">
        <v>22</v>
      </c>
      <c r="Z4" s="378">
        <v>23</v>
      </c>
      <c r="AA4" s="378">
        <v>24</v>
      </c>
      <c r="AB4" s="378">
        <v>25</v>
      </c>
      <c r="AC4" s="378">
        <v>26</v>
      </c>
      <c r="AD4" s="378">
        <v>27</v>
      </c>
      <c r="AE4" s="378">
        <v>28</v>
      </c>
      <c r="AF4" s="378">
        <v>29</v>
      </c>
      <c r="AG4" s="378">
        <v>30</v>
      </c>
      <c r="AH4" s="379"/>
      <c r="AI4" s="374"/>
      <c r="AJ4" s="357"/>
      <c r="AK4" s="380"/>
      <c r="AL4" s="377" t="s">
        <v>40</v>
      </c>
      <c r="AM4" s="384">
        <v>1</v>
      </c>
      <c r="AN4" s="378">
        <v>2</v>
      </c>
      <c r="AO4" s="378">
        <v>3</v>
      </c>
      <c r="AP4" s="378">
        <v>4</v>
      </c>
      <c r="AQ4" s="378">
        <v>5</v>
      </c>
      <c r="AR4" s="378">
        <v>6</v>
      </c>
      <c r="AS4" s="378">
        <v>7</v>
      </c>
      <c r="AT4" s="378">
        <v>8</v>
      </c>
      <c r="AU4" s="378">
        <v>9</v>
      </c>
      <c r="AV4" s="378">
        <v>10</v>
      </c>
      <c r="AW4" s="378">
        <v>11</v>
      </c>
      <c r="AX4" s="378">
        <v>12</v>
      </c>
      <c r="AY4" s="378">
        <v>13</v>
      </c>
      <c r="AZ4" s="378">
        <v>14</v>
      </c>
      <c r="BA4" s="378">
        <v>15</v>
      </c>
      <c r="BB4" s="378">
        <v>16</v>
      </c>
      <c r="BC4" s="378">
        <v>17</v>
      </c>
      <c r="BD4" s="378">
        <v>18</v>
      </c>
      <c r="BE4" s="378">
        <v>19</v>
      </c>
      <c r="BF4" s="378">
        <v>20</v>
      </c>
      <c r="BG4" s="378">
        <v>21</v>
      </c>
      <c r="BH4" s="378">
        <v>22</v>
      </c>
      <c r="BI4" s="378">
        <v>23</v>
      </c>
      <c r="BJ4" s="378">
        <v>24</v>
      </c>
      <c r="BK4" s="378">
        <v>25</v>
      </c>
      <c r="BL4" s="378">
        <v>26</v>
      </c>
      <c r="BM4" s="378">
        <v>27</v>
      </c>
      <c r="BN4" s="378">
        <v>28</v>
      </c>
      <c r="BO4" s="378">
        <v>29</v>
      </c>
      <c r="BP4" s="378">
        <v>30</v>
      </c>
      <c r="BQ4" s="381">
        <v>31</v>
      </c>
      <c r="BR4" s="374"/>
      <c r="BS4" s="371"/>
      <c r="BT4" s="380"/>
      <c r="BU4" s="377" t="s">
        <v>40</v>
      </c>
      <c r="BV4" s="378">
        <v>1</v>
      </c>
      <c r="BW4" s="378">
        <v>2</v>
      </c>
      <c r="BX4" s="378">
        <v>3</v>
      </c>
      <c r="BY4" s="378">
        <v>4</v>
      </c>
      <c r="BZ4" s="378">
        <v>5</v>
      </c>
      <c r="CA4" s="378">
        <v>6</v>
      </c>
      <c r="CB4" s="378">
        <v>7</v>
      </c>
      <c r="CC4" s="378">
        <v>8</v>
      </c>
      <c r="CD4" s="378">
        <v>9</v>
      </c>
      <c r="CE4" s="378">
        <v>10</v>
      </c>
      <c r="CF4" s="378">
        <v>11</v>
      </c>
      <c r="CG4" s="378">
        <v>12</v>
      </c>
      <c r="CH4" s="378">
        <v>13</v>
      </c>
      <c r="CI4" s="378">
        <v>14</v>
      </c>
      <c r="CJ4" s="378">
        <v>15</v>
      </c>
      <c r="CK4" s="378">
        <v>16</v>
      </c>
      <c r="CL4" s="378">
        <v>17</v>
      </c>
      <c r="CM4" s="378">
        <v>18</v>
      </c>
      <c r="CN4" s="378">
        <v>19</v>
      </c>
      <c r="CO4" s="378">
        <v>20</v>
      </c>
      <c r="CP4" s="384">
        <v>21</v>
      </c>
      <c r="CQ4" s="384">
        <v>22</v>
      </c>
      <c r="CR4" s="384">
        <v>23</v>
      </c>
      <c r="CS4" s="384">
        <v>24</v>
      </c>
      <c r="CT4" s="384">
        <v>25</v>
      </c>
      <c r="CU4" s="384">
        <v>26</v>
      </c>
      <c r="CV4" s="384">
        <v>27</v>
      </c>
      <c r="CW4" s="384">
        <v>28</v>
      </c>
      <c r="CX4" s="384">
        <v>29</v>
      </c>
      <c r="CY4" s="384">
        <v>30</v>
      </c>
      <c r="CZ4" s="379"/>
      <c r="DA4" s="374"/>
      <c r="DB4" s="354"/>
      <c r="DC4" s="354"/>
      <c r="DD4" s="354"/>
      <c r="DE4" s="354"/>
      <c r="DF4" s="354"/>
      <c r="DG4" s="354"/>
      <c r="DH4" s="354"/>
      <c r="DI4" s="354"/>
      <c r="DJ4" s="354"/>
      <c r="DK4" s="354"/>
      <c r="DL4" s="354"/>
      <c r="DM4" s="354"/>
      <c r="DN4" s="354"/>
      <c r="DO4" s="354"/>
      <c r="DP4" s="354"/>
      <c r="DQ4" s="354"/>
      <c r="DR4" s="354"/>
      <c r="DS4" s="354"/>
      <c r="DT4" s="354"/>
      <c r="DU4" s="354"/>
      <c r="DV4" s="354"/>
      <c r="DW4" s="354"/>
      <c r="DX4" s="354"/>
      <c r="DY4" s="354"/>
      <c r="DZ4" s="354"/>
      <c r="EA4" s="354"/>
      <c r="EB4" s="354"/>
      <c r="EC4" s="354"/>
      <c r="ED4" s="354"/>
      <c r="EE4" s="354"/>
      <c r="EF4" s="354"/>
    </row>
    <row r="5" spans="1:136" ht="15" customHeight="1" thickTop="1">
      <c r="A5" s="285" t="s">
        <v>380</v>
      </c>
      <c r="B5" s="282" t="s">
        <v>42</v>
      </c>
      <c r="C5" s="73" t="s">
        <v>88</v>
      </c>
      <c r="D5" s="88">
        <f>ROUNDUP((PLANEJAMENTO!$AY$6/PLANEJAMENTO!$BG$3)*PLANEJAMENTO!$BJ$3,0)</f>
        <v>65</v>
      </c>
      <c r="E5" s="88">
        <f>ROUNDUP((PLANEJAMENTO!$AY$6/PLANEJAMENTO!$BG$3)*PLANEJAMENTO!$BJ$3,0)</f>
        <v>65</v>
      </c>
      <c r="F5" s="88">
        <f>ROUNDUP((PLANEJAMENTO!$AY$6/PLANEJAMENTO!$BG$3)*PLANEJAMENTO!$BJ$3,0)</f>
        <v>65</v>
      </c>
      <c r="G5" s="88">
        <f>ROUNDUP((PLANEJAMENTO!$AY$6/PLANEJAMENTO!$BG$3)*PLANEJAMENTO!$BJ$3,0)</f>
        <v>65</v>
      </c>
      <c r="H5" s="88">
        <f>ROUNDUP((PLANEJAMENTO!$AY$6/PLANEJAMENTO!$BG$3)*PLANEJAMENTO!$BJ$3,0)</f>
        <v>65</v>
      </c>
      <c r="I5" s="43"/>
      <c r="J5" s="88">
        <f>ROUNDUP((PLANEJAMENTO!$AY$6/PLANEJAMENTO!$BG$3)*PLANEJAMENTO!$BJ$3,0)</f>
        <v>65</v>
      </c>
      <c r="K5" s="88">
        <f>ROUNDUP((PLANEJAMENTO!$AY$6/PLANEJAMENTO!$BG$3)*PLANEJAMENTO!$BJ$3,0)</f>
        <v>65</v>
      </c>
      <c r="L5" s="88">
        <f>ROUNDUP((PLANEJAMENTO!$AY$6/PLANEJAMENTO!$BG$3)*PLANEJAMENTO!$BJ$3,0)</f>
        <v>65</v>
      </c>
      <c r="M5" s="88">
        <f>ROUNDUP((PLANEJAMENTO!$AY$6/PLANEJAMENTO!$BG$3)*PLANEJAMENTO!$BJ$3,0)</f>
        <v>65</v>
      </c>
      <c r="N5" s="88">
        <f>ROUNDUP((PLANEJAMENTO!$AY$6/PLANEJAMENTO!$BG$3)*PLANEJAMENTO!$BJ$3,0)</f>
        <v>65</v>
      </c>
      <c r="O5" s="88">
        <f>ROUNDUP((PLANEJAMENTO!$AY$6/PLANEJAMENTO!$BG$3)*PLANEJAMENTO!$BJ$3,0)</f>
        <v>65</v>
      </c>
      <c r="P5" s="43"/>
      <c r="Q5" s="88">
        <f>ROUNDUP((PLANEJAMENTO!$AY$6/PLANEJAMENTO!$BG$3)*PLANEJAMENTO!$BJ$3,0)</f>
        <v>65</v>
      </c>
      <c r="R5" s="88">
        <f>ROUNDUP((PLANEJAMENTO!$AY$6/PLANEJAMENTO!$BG$3)*PLANEJAMENTO!$BJ$3,0)</f>
        <v>65</v>
      </c>
      <c r="S5" s="88">
        <f>ROUNDUP((PLANEJAMENTO!$AY$6/PLANEJAMENTO!$BG$3)*PLANEJAMENTO!$BJ$3,0)</f>
        <v>65</v>
      </c>
      <c r="T5" s="88">
        <f>ROUNDUP((PLANEJAMENTO!$AY$6/PLANEJAMENTO!$BG$3)*PLANEJAMENTO!$BJ$3,0)</f>
        <v>65</v>
      </c>
      <c r="U5" s="45"/>
      <c r="V5" s="45"/>
      <c r="W5" s="43"/>
      <c r="X5" s="88">
        <f>ROUNDUP((PLANEJAMENTO!$AY$6/PLANEJAMENTO!$BG$3)*PLANEJAMENTO!$BJ$3,0)</f>
        <v>65</v>
      </c>
      <c r="Y5" s="88">
        <f>ROUNDUP((PLANEJAMENTO!$AY$6/PLANEJAMENTO!$BG$3)*PLANEJAMENTO!$BJ$3,0)</f>
        <v>65</v>
      </c>
      <c r="Z5" s="88">
        <f>ROUNDUP((PLANEJAMENTO!$AY$6/PLANEJAMENTO!$BG$3)*PLANEJAMENTO!$BJ$3,0)</f>
        <v>65</v>
      </c>
      <c r="AA5" s="88">
        <f>ROUNDUP((PLANEJAMENTO!$AY$6/PLANEJAMENTO!$BG$3)*PLANEJAMENTO!$BJ$3,0)</f>
        <v>65</v>
      </c>
      <c r="AB5" s="88">
        <f>ROUNDUP((PLANEJAMENTO!$AY$6/PLANEJAMENTO!$BG$3)*PLANEJAMENTO!$BJ$3,0)</f>
        <v>65</v>
      </c>
      <c r="AC5" s="88">
        <f>ROUNDUP((PLANEJAMENTO!$AY$6/PLANEJAMENTO!$BG$3)*PLANEJAMENTO!$BJ$3,0)</f>
        <v>65</v>
      </c>
      <c r="AD5" s="43"/>
      <c r="AE5" s="88">
        <f>ROUNDUP((PLANEJAMENTO!$AY$6/PLANEJAMENTO!$BG$3)*PLANEJAMENTO!$BJ$3,0)</f>
        <v>65</v>
      </c>
      <c r="AF5" s="88">
        <f>ROUNDUP((PLANEJAMENTO!$AY$6/PLANEJAMENTO!$BG$3)*PLANEJAMENTO!$BJ$3,0)</f>
        <v>65</v>
      </c>
      <c r="AG5" s="88">
        <f>ROUNDUP((PLANEJAMENTO!$AY$6/PLANEJAMENTO!$BG$3)*PLANEJAMENTO!$BJ$3,0)</f>
        <v>65</v>
      </c>
      <c r="AH5" s="46"/>
      <c r="AI5" s="344">
        <f>ROUNDUP(SUM(D5:AG5),0)</f>
        <v>1560</v>
      </c>
      <c r="AK5" s="282" t="s">
        <v>42</v>
      </c>
      <c r="AL5" s="73" t="s">
        <v>88</v>
      </c>
      <c r="AM5" s="45"/>
      <c r="AN5" s="88">
        <f>ROUNDUP((PLANEJAMENTO!$BA$6/PLANEJAMENTO!$BG$4)*PLANEJAMENTO!$BJ$3,0)</f>
        <v>62</v>
      </c>
      <c r="AO5" s="88">
        <f>ROUNDUP((PLANEJAMENTO!$BA$6/PLANEJAMENTO!$BG$4)*PLANEJAMENTO!$BJ$3,0)</f>
        <v>62</v>
      </c>
      <c r="AP5" s="43"/>
      <c r="AQ5" s="88">
        <f>ROUNDUP((PLANEJAMENTO!$BA$6/PLANEJAMENTO!$BG$4)*PLANEJAMENTO!$BJ$3,0)</f>
        <v>62</v>
      </c>
      <c r="AR5" s="88">
        <f>ROUNDUP((PLANEJAMENTO!$BA$6/PLANEJAMENTO!$BG$4)*PLANEJAMENTO!$BJ$3,0)</f>
        <v>62</v>
      </c>
      <c r="AS5" s="88">
        <f>ROUNDUP((PLANEJAMENTO!$BA$6/PLANEJAMENTO!$BG$4)*PLANEJAMENTO!$BJ$3,0)</f>
        <v>62</v>
      </c>
      <c r="AT5" s="88">
        <f>ROUNDUP((PLANEJAMENTO!$BA$6/PLANEJAMENTO!$BG$4)*PLANEJAMENTO!$BJ$3,0)</f>
        <v>62</v>
      </c>
      <c r="AU5" s="88">
        <f>ROUNDUP((PLANEJAMENTO!$BA$6/PLANEJAMENTO!$BG$4)*PLANEJAMENTO!$BJ$3,0)</f>
        <v>62</v>
      </c>
      <c r="AV5" s="88">
        <f>ROUNDUP((PLANEJAMENTO!$BA$6/PLANEJAMENTO!$BG$4)*PLANEJAMENTO!$BJ$3,0)</f>
        <v>62</v>
      </c>
      <c r="AW5" s="43"/>
      <c r="AX5" s="88">
        <f>ROUNDUP((PLANEJAMENTO!$BA$6/PLANEJAMENTO!$BG$4)*PLANEJAMENTO!$BJ$3,0)</f>
        <v>62</v>
      </c>
      <c r="AY5" s="88">
        <f>ROUNDUP((PLANEJAMENTO!$BA$6/PLANEJAMENTO!$BG$4)*PLANEJAMENTO!$BJ$3,0)</f>
        <v>62</v>
      </c>
      <c r="AZ5" s="88">
        <f>ROUNDUP((PLANEJAMENTO!$BA$6/PLANEJAMENTO!$BG$4)*PLANEJAMENTO!$BJ$3,0)</f>
        <v>62</v>
      </c>
      <c r="BA5" s="88">
        <f>ROUNDUP((PLANEJAMENTO!$BA$6/PLANEJAMENTO!$BG$4)*PLANEJAMENTO!$BJ$3,0)</f>
        <v>62</v>
      </c>
      <c r="BB5" s="88">
        <f>ROUNDUP((PLANEJAMENTO!$BA$6/PLANEJAMENTO!$BG$4)*PLANEJAMENTO!$BJ$3,0)</f>
        <v>62</v>
      </c>
      <c r="BC5" s="88">
        <f>ROUNDUP((PLANEJAMENTO!$BA$6/PLANEJAMENTO!$BG$4)*PLANEJAMENTO!$BJ$3,0)</f>
        <v>62</v>
      </c>
      <c r="BD5" s="43"/>
      <c r="BE5" s="88">
        <f>ROUNDUP((PLANEJAMENTO!$BA$6/PLANEJAMENTO!$BG$4)*PLANEJAMENTO!$BJ$3,0)</f>
        <v>62</v>
      </c>
      <c r="BF5" s="88">
        <f>ROUNDUP((PLANEJAMENTO!$BA$6/PLANEJAMENTO!$BG$4)*PLANEJAMENTO!$BJ$3,0)</f>
        <v>62</v>
      </c>
      <c r="BG5" s="88">
        <f>ROUNDUP((PLANEJAMENTO!$BA$6/PLANEJAMENTO!$BG$4)*PLANEJAMENTO!$BJ$3,0)</f>
        <v>62</v>
      </c>
      <c r="BH5" s="88">
        <f>ROUNDUP((PLANEJAMENTO!$BA$6/PLANEJAMENTO!$BG$4)*PLANEJAMENTO!$BJ$3,0)</f>
        <v>62</v>
      </c>
      <c r="BI5" s="88">
        <f>ROUNDUP((PLANEJAMENTO!$BA$6/PLANEJAMENTO!$BG$4)*PLANEJAMENTO!$BJ$3,0)</f>
        <v>62</v>
      </c>
      <c r="BJ5" s="88">
        <f>ROUNDUP((PLANEJAMENTO!$BA$6/PLANEJAMENTO!$BG$4)*PLANEJAMENTO!$BJ$3,0)</f>
        <v>62</v>
      </c>
      <c r="BK5" s="43"/>
      <c r="BL5" s="88">
        <f>ROUNDUP((PLANEJAMENTO!$BA$6/PLANEJAMENTO!$BG$4)*PLANEJAMENTO!$BJ$3,0)</f>
        <v>62</v>
      </c>
      <c r="BM5" s="88">
        <f>ROUNDUP((PLANEJAMENTO!$BA$6/PLANEJAMENTO!$BG$4)*PLANEJAMENTO!$BJ$3,0)</f>
        <v>62</v>
      </c>
      <c r="BN5" s="88">
        <f>ROUNDUP((PLANEJAMENTO!$BA$6/PLANEJAMENTO!$BG$4)*PLANEJAMENTO!$BJ$3,0)</f>
        <v>62</v>
      </c>
      <c r="BO5" s="88">
        <f>ROUNDUP((PLANEJAMENTO!$BA$6/PLANEJAMENTO!$BG$4)*PLANEJAMENTO!$BJ$3,0)</f>
        <v>62</v>
      </c>
      <c r="BP5" s="88">
        <f>ROUNDUP((PLANEJAMENTO!$BA$6/PLANEJAMENTO!$BG$4)*PLANEJAMENTO!$BJ$3,0)</f>
        <v>62</v>
      </c>
      <c r="BQ5" s="88">
        <f>ROUNDUP((PLANEJAMENTO!$BA$6/PLANEJAMENTO!$BG$4)*PLANEJAMENTO!$BJ$3,0)</f>
        <v>62</v>
      </c>
      <c r="BR5" s="344">
        <f>ROUNDUP(SUM(AM5:BP5),0)</f>
        <v>1550</v>
      </c>
      <c r="BS5" s="371"/>
      <c r="BT5" s="382" t="s">
        <v>42</v>
      </c>
      <c r="BU5" s="73" t="s">
        <v>88</v>
      </c>
      <c r="BV5" s="43"/>
      <c r="BW5" s="88">
        <f>ROUNDUP((PLANEJAMENTO!$BC$6/PLANEJAMENTO!$BG$5)*PLANEJAMENTO!$BJ$3,0)</f>
        <v>60</v>
      </c>
      <c r="BX5" s="88">
        <f>ROUNDUP((PLANEJAMENTO!$BC$6/PLANEJAMENTO!$BG$5)*PLANEJAMENTO!$BJ$3,0)</f>
        <v>60</v>
      </c>
      <c r="BY5" s="88">
        <f>ROUNDUP((PLANEJAMENTO!$BC$6/PLANEJAMENTO!$BG$5)*PLANEJAMENTO!$BJ$3,0)</f>
        <v>60</v>
      </c>
      <c r="BZ5" s="88">
        <f>ROUNDUP((PLANEJAMENTO!$BC$6/PLANEJAMENTO!$BG$5)*PLANEJAMENTO!$BJ$3,0)</f>
        <v>60</v>
      </c>
      <c r="CA5" s="88">
        <f>ROUNDUP((PLANEJAMENTO!$BC$6/PLANEJAMENTO!$BG$5)*PLANEJAMENTO!$BJ$3,0)</f>
        <v>60</v>
      </c>
      <c r="CB5" s="88">
        <f>ROUNDUP((PLANEJAMENTO!$BC$6/PLANEJAMENTO!$BG$5)*PLANEJAMENTO!$BJ$3,0)</f>
        <v>60</v>
      </c>
      <c r="CC5" s="43"/>
      <c r="CD5" s="88">
        <f>ROUNDUP((PLANEJAMENTO!$BC$6/PLANEJAMENTO!$BG$5)*PLANEJAMENTO!$BJ$3,0)</f>
        <v>60</v>
      </c>
      <c r="CE5" s="88">
        <f>ROUNDUP((PLANEJAMENTO!$BC$6/PLANEJAMENTO!$BG$5)*PLANEJAMENTO!$BJ$3,0)</f>
        <v>60</v>
      </c>
      <c r="CF5" s="88">
        <f>ROUNDUP((PLANEJAMENTO!$BC$6/PLANEJAMENTO!$BG$5)*PLANEJAMENTO!$BJ$3,0)</f>
        <v>60</v>
      </c>
      <c r="CG5" s="88">
        <f>ROUNDUP((PLANEJAMENTO!$BC$6/PLANEJAMENTO!$BG$5)*PLANEJAMENTO!$BJ$3,0)</f>
        <v>60</v>
      </c>
      <c r="CH5" s="88">
        <f>ROUNDUP((PLANEJAMENTO!$BC$6/PLANEJAMENTO!$BG$5)*PLANEJAMENTO!$BJ$3,0)</f>
        <v>60</v>
      </c>
      <c r="CI5" s="88">
        <f>ROUNDUP((PLANEJAMENTO!$BC$6/PLANEJAMENTO!$BG$5)*PLANEJAMENTO!$BJ$3,0)</f>
        <v>60</v>
      </c>
      <c r="CJ5" s="43"/>
      <c r="CK5" s="88">
        <f>ROUNDUP((PLANEJAMENTO!$BC$6/PLANEJAMENTO!$BG$5)*PLANEJAMENTO!$BJ$3,0)</f>
        <v>60</v>
      </c>
      <c r="CL5" s="88">
        <f>ROUNDUP((PLANEJAMENTO!$BC$6/PLANEJAMENTO!$BG$5)*PLANEJAMENTO!$BJ$3,0)</f>
        <v>60</v>
      </c>
      <c r="CM5" s="88">
        <f>ROUNDUP((PLANEJAMENTO!$BC$6/PLANEJAMENTO!$BG$5)*PLANEJAMENTO!$BJ$3,0)</f>
        <v>60</v>
      </c>
      <c r="CN5" s="88">
        <f>ROUNDUP((PLANEJAMENTO!$BC$6/PLANEJAMENTO!$BG$5)*PLANEJAMENTO!$BJ$3,0)</f>
        <v>60</v>
      </c>
      <c r="CO5" s="88">
        <f>ROUNDUP((PLANEJAMENTO!$BC$6/PLANEJAMENTO!$BG$5)*PLANEJAMENTO!$BJ$3,0)</f>
        <v>60</v>
      </c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6"/>
      <c r="DA5" s="344">
        <f>ROUNDUP(SUM(BV5:CY5),0)</f>
        <v>1020</v>
      </c>
      <c r="DB5" s="354"/>
      <c r="DC5" s="354"/>
      <c r="DD5" s="354"/>
      <c r="DE5" s="354"/>
      <c r="DF5" s="354"/>
      <c r="DG5" s="354"/>
      <c r="DH5" s="354"/>
      <c r="DI5" s="354"/>
      <c r="DJ5" s="354"/>
      <c r="DK5" s="354"/>
      <c r="DL5" s="354"/>
      <c r="DM5" s="354"/>
      <c r="DN5" s="354"/>
      <c r="DO5" s="354"/>
      <c r="DP5" s="354"/>
      <c r="DQ5" s="354"/>
      <c r="DR5" s="354"/>
      <c r="DS5" s="354"/>
      <c r="DT5" s="354"/>
      <c r="DU5" s="354"/>
      <c r="DV5" s="354"/>
      <c r="DW5" s="354"/>
      <c r="DX5" s="354"/>
      <c r="DY5" s="354"/>
      <c r="DZ5" s="354"/>
      <c r="EA5" s="354"/>
      <c r="EB5" s="354"/>
      <c r="EC5" s="354"/>
      <c r="ED5" s="354"/>
      <c r="EE5" s="354"/>
      <c r="EF5" s="354"/>
    </row>
    <row r="6" spans="1:136" ht="15" customHeight="1">
      <c r="A6" s="285"/>
      <c r="B6" s="282"/>
      <c r="C6" s="73" t="s">
        <v>89</v>
      </c>
      <c r="D6" s="88">
        <f>ROUNDUP((PLANEJAMENTO!$AZ$6/PLANEJAMENTO!$BG$3)*PLANEJAMENTO!$BJ$3,0)</f>
        <v>0</v>
      </c>
      <c r="E6" s="88">
        <f>ROUNDUP((PLANEJAMENTO!$AZ$6/PLANEJAMENTO!$BG$3)*PLANEJAMENTO!$BJ$3,0)</f>
        <v>0</v>
      </c>
      <c r="F6" s="88">
        <f>ROUNDUP((PLANEJAMENTO!$AZ$6/PLANEJAMENTO!$BG$3)*PLANEJAMENTO!$BJ$3,0)</f>
        <v>0</v>
      </c>
      <c r="G6" s="88">
        <f>ROUNDUP((PLANEJAMENTO!$AZ$6/PLANEJAMENTO!$BG$3)*PLANEJAMENTO!$BJ$3,0)</f>
        <v>0</v>
      </c>
      <c r="H6" s="88">
        <f>ROUNDUP((PLANEJAMENTO!$AZ$6/PLANEJAMENTO!$BG$3)*PLANEJAMENTO!$BJ$3,0)</f>
        <v>0</v>
      </c>
      <c r="I6" s="43"/>
      <c r="J6" s="88">
        <f>ROUNDUP((PLANEJAMENTO!$AZ$6/PLANEJAMENTO!$BG$3)*PLANEJAMENTO!$BJ$3,0)</f>
        <v>0</v>
      </c>
      <c r="K6" s="88">
        <f>ROUNDUP((PLANEJAMENTO!$AZ$6/PLANEJAMENTO!$BG$3)*PLANEJAMENTO!$BJ$3,0)</f>
        <v>0</v>
      </c>
      <c r="L6" s="88">
        <f>ROUNDUP((PLANEJAMENTO!$AZ$6/PLANEJAMENTO!$BG$3)*PLANEJAMENTO!$BJ$3,0)</f>
        <v>0</v>
      </c>
      <c r="M6" s="88">
        <f>ROUNDUP((PLANEJAMENTO!$AZ$6/PLANEJAMENTO!$BG$3)*PLANEJAMENTO!$BJ$3,0)</f>
        <v>0</v>
      </c>
      <c r="N6" s="88">
        <f>ROUNDUP((PLANEJAMENTO!$AZ$6/PLANEJAMENTO!$BG$3)*PLANEJAMENTO!$BJ$3,0)</f>
        <v>0</v>
      </c>
      <c r="O6" s="88">
        <f>ROUNDUP((PLANEJAMENTO!$AZ$6/PLANEJAMENTO!$BG$3)*PLANEJAMENTO!$BJ$3,0)</f>
        <v>0</v>
      </c>
      <c r="P6" s="43"/>
      <c r="Q6" s="88">
        <f>ROUNDUP((PLANEJAMENTO!$AZ$6/PLANEJAMENTO!$BG$3)*PLANEJAMENTO!$BJ$3,0)</f>
        <v>0</v>
      </c>
      <c r="R6" s="88">
        <f>ROUNDUP((PLANEJAMENTO!$AZ$6/PLANEJAMENTO!$BG$3)*PLANEJAMENTO!$BJ$3,0)</f>
        <v>0</v>
      </c>
      <c r="S6" s="88">
        <f>ROUNDUP((PLANEJAMENTO!$AZ$6/PLANEJAMENTO!$BG$3)*PLANEJAMENTO!$BJ$3,0)</f>
        <v>0</v>
      </c>
      <c r="T6" s="88">
        <f>ROUNDUP((PLANEJAMENTO!$AZ$6/PLANEJAMENTO!$BG$3)*PLANEJAMENTO!$BJ$3,0)</f>
        <v>0</v>
      </c>
      <c r="U6" s="45"/>
      <c r="V6" s="45"/>
      <c r="W6" s="43"/>
      <c r="X6" s="88">
        <f>ROUNDUP((PLANEJAMENTO!$AZ$6/PLANEJAMENTO!$BG$3)*PLANEJAMENTO!$BJ$3,0)</f>
        <v>0</v>
      </c>
      <c r="Y6" s="88">
        <f>ROUNDUP((PLANEJAMENTO!$AZ$6/PLANEJAMENTO!$BG$3)*PLANEJAMENTO!$BJ$3,0)</f>
        <v>0</v>
      </c>
      <c r="Z6" s="88">
        <f>ROUNDUP((PLANEJAMENTO!$AZ$6/PLANEJAMENTO!$BG$3)*PLANEJAMENTO!$BJ$3,0)</f>
        <v>0</v>
      </c>
      <c r="AA6" s="88">
        <f>ROUNDUP((PLANEJAMENTO!$AZ$6/PLANEJAMENTO!$BG$3)*PLANEJAMENTO!$BJ$3,0)</f>
        <v>0</v>
      </c>
      <c r="AB6" s="88">
        <f>ROUNDUP((PLANEJAMENTO!$AZ$6/PLANEJAMENTO!$BG$3)*PLANEJAMENTO!$BJ$3,0)</f>
        <v>0</v>
      </c>
      <c r="AC6" s="88">
        <f>ROUNDUP((PLANEJAMENTO!$AZ$6/PLANEJAMENTO!$BG$3)*PLANEJAMENTO!$BJ$3,0)</f>
        <v>0</v>
      </c>
      <c r="AD6" s="43"/>
      <c r="AE6" s="88">
        <f>ROUNDUP((PLANEJAMENTO!$AZ$6/PLANEJAMENTO!$BG$3)*PLANEJAMENTO!$BJ$3,0)</f>
        <v>0</v>
      </c>
      <c r="AF6" s="88">
        <f>ROUNDUP((PLANEJAMENTO!$AZ$6/PLANEJAMENTO!$BG$3)*PLANEJAMENTO!$BJ$3,0)</f>
        <v>0</v>
      </c>
      <c r="AG6" s="88">
        <f>ROUNDUP((PLANEJAMENTO!$AZ$6/PLANEJAMENTO!$BG$3)*PLANEJAMENTO!$BJ$3,0)</f>
        <v>0</v>
      </c>
      <c r="AH6" s="46"/>
      <c r="AI6" s="344">
        <f>SUM(D6:AG6)</f>
        <v>0</v>
      </c>
      <c r="AK6" s="282"/>
      <c r="AL6" s="73" t="s">
        <v>89</v>
      </c>
      <c r="AM6" s="45"/>
      <c r="AN6" s="88">
        <f>ROUNDUP((PLANEJAMENTO!$BB$6/PLANEJAMENTO!$BG$4)*PLANEJAMENTO!$BJ$3,0)</f>
        <v>0</v>
      </c>
      <c r="AO6" s="88">
        <f>ROUNDUP((PLANEJAMENTO!$BB$6/PLANEJAMENTO!$BG$4)*PLANEJAMENTO!$BJ$3,0)</f>
        <v>0</v>
      </c>
      <c r="AP6" s="43"/>
      <c r="AQ6" s="88">
        <f>ROUNDUP((PLANEJAMENTO!$BB$6/PLANEJAMENTO!$BG$4)*PLANEJAMENTO!$BJ$3,0)</f>
        <v>0</v>
      </c>
      <c r="AR6" s="88">
        <f>ROUNDUP((PLANEJAMENTO!$BB$6/PLANEJAMENTO!$BG$4)*PLANEJAMENTO!$BJ$3,0)</f>
        <v>0</v>
      </c>
      <c r="AS6" s="88">
        <f>ROUNDUP((PLANEJAMENTO!$BB$6/PLANEJAMENTO!$BG$4)*PLANEJAMENTO!$BJ$3,0)</f>
        <v>0</v>
      </c>
      <c r="AT6" s="88">
        <f>ROUNDUP((PLANEJAMENTO!$BB$6/PLANEJAMENTO!$BG$4)*PLANEJAMENTO!$BJ$3,0)</f>
        <v>0</v>
      </c>
      <c r="AU6" s="88">
        <f>ROUNDUP((PLANEJAMENTO!$BB$6/PLANEJAMENTO!$BG$4)*PLANEJAMENTO!$BJ$3,0)</f>
        <v>0</v>
      </c>
      <c r="AV6" s="88">
        <f>ROUNDUP((PLANEJAMENTO!$BB$6/PLANEJAMENTO!$BG$4)*PLANEJAMENTO!$BJ$3,0)</f>
        <v>0</v>
      </c>
      <c r="AW6" s="43"/>
      <c r="AX6" s="88">
        <f>ROUNDUP((PLANEJAMENTO!$BB$6/PLANEJAMENTO!$BG$4)*PLANEJAMENTO!$BJ$3,0)</f>
        <v>0</v>
      </c>
      <c r="AY6" s="88">
        <f>ROUNDUP((PLANEJAMENTO!$BB$6/PLANEJAMENTO!$BG$4)*PLANEJAMENTO!$BJ$3,0)</f>
        <v>0</v>
      </c>
      <c r="AZ6" s="88">
        <f>ROUNDUP((PLANEJAMENTO!$BB$6/PLANEJAMENTO!$BG$4)*PLANEJAMENTO!$BJ$3,0)</f>
        <v>0</v>
      </c>
      <c r="BA6" s="88">
        <f>ROUNDUP((PLANEJAMENTO!$BB$6/PLANEJAMENTO!$BG$4)*PLANEJAMENTO!$BJ$3,0)</f>
        <v>0</v>
      </c>
      <c r="BB6" s="88">
        <f>ROUNDUP((PLANEJAMENTO!$BB$6/PLANEJAMENTO!$BG$4)*PLANEJAMENTO!$BJ$3,0)</f>
        <v>0</v>
      </c>
      <c r="BC6" s="88">
        <f>ROUNDUP((PLANEJAMENTO!$BB$6/PLANEJAMENTO!$BG$4)*PLANEJAMENTO!$BJ$3,0)</f>
        <v>0</v>
      </c>
      <c r="BD6" s="43"/>
      <c r="BE6" s="88">
        <f>ROUNDUP((PLANEJAMENTO!$BB$6/PLANEJAMENTO!$BG$4)*PLANEJAMENTO!$BJ$3,0)</f>
        <v>0</v>
      </c>
      <c r="BF6" s="88">
        <f>ROUNDUP((PLANEJAMENTO!$BB$6/PLANEJAMENTO!$BG$4)*PLANEJAMENTO!$BJ$3,0)</f>
        <v>0</v>
      </c>
      <c r="BG6" s="88">
        <f>ROUNDUP((PLANEJAMENTO!$BB$6/PLANEJAMENTO!$BG$4)*PLANEJAMENTO!$BJ$3,0)</f>
        <v>0</v>
      </c>
      <c r="BH6" s="88">
        <f>ROUNDUP((PLANEJAMENTO!$BB$6/PLANEJAMENTO!$BG$4)*PLANEJAMENTO!$BJ$3,0)</f>
        <v>0</v>
      </c>
      <c r="BI6" s="88">
        <f>ROUNDUP((PLANEJAMENTO!$BB$6/PLANEJAMENTO!$BG$4)*PLANEJAMENTO!$BJ$3,0)</f>
        <v>0</v>
      </c>
      <c r="BJ6" s="88">
        <f>ROUNDUP((PLANEJAMENTO!$BB$6/PLANEJAMENTO!$BG$4)*PLANEJAMENTO!$BJ$3,0)</f>
        <v>0</v>
      </c>
      <c r="BK6" s="43"/>
      <c r="BL6" s="88">
        <f>ROUNDUP((PLANEJAMENTO!$BB$6/PLANEJAMENTO!$BG$4)*PLANEJAMENTO!$BJ$3,0)</f>
        <v>0</v>
      </c>
      <c r="BM6" s="88">
        <f>ROUNDUP((PLANEJAMENTO!$BB$6/PLANEJAMENTO!$BG$4)*PLANEJAMENTO!$BJ$3,0)</f>
        <v>0</v>
      </c>
      <c r="BN6" s="88">
        <f>ROUNDUP((PLANEJAMENTO!$BB$6/PLANEJAMENTO!$BG$4)*PLANEJAMENTO!$BJ$3,0)</f>
        <v>0</v>
      </c>
      <c r="BO6" s="88">
        <f>ROUNDUP((PLANEJAMENTO!$BB$6/PLANEJAMENTO!$BG$4)*PLANEJAMENTO!$BJ$3,0)</f>
        <v>0</v>
      </c>
      <c r="BP6" s="88">
        <f>ROUNDUP((PLANEJAMENTO!$BB$6/PLANEJAMENTO!$BG$4)*PLANEJAMENTO!$BJ$3,0)</f>
        <v>0</v>
      </c>
      <c r="BQ6" s="88">
        <f>ROUNDUP((PLANEJAMENTO!$BB$6/PLANEJAMENTO!$BG$4)*PLANEJAMENTO!$BJ$3,0)</f>
        <v>0</v>
      </c>
      <c r="BR6" s="344">
        <f>SUM(AM6:BP6)</f>
        <v>0</v>
      </c>
      <c r="BS6" s="353"/>
      <c r="BT6" s="282"/>
      <c r="BU6" s="73" t="s">
        <v>89</v>
      </c>
      <c r="BV6" s="43"/>
      <c r="BW6" s="88">
        <f>ROUNDUP((PLANEJAMENTO!$BD$6/PLANEJAMENTO!$BG$3)*PLANEJAMENTO!$BJ$3,0)</f>
        <v>0</v>
      </c>
      <c r="BX6" s="88">
        <f>ROUNDUP((PLANEJAMENTO!$BD$6/PLANEJAMENTO!$BG$3)*PLANEJAMENTO!$BJ$3,0)</f>
        <v>0</v>
      </c>
      <c r="BY6" s="88">
        <f>ROUNDUP((PLANEJAMENTO!$BD$6/PLANEJAMENTO!$BG$3)*PLANEJAMENTO!$BJ$3,0)</f>
        <v>0</v>
      </c>
      <c r="BZ6" s="88">
        <f>ROUNDUP((PLANEJAMENTO!$BD$6/PLANEJAMENTO!$BG$3)*PLANEJAMENTO!$BJ$3,0)</f>
        <v>0</v>
      </c>
      <c r="CA6" s="88">
        <f>ROUNDUP((PLANEJAMENTO!$BD$6/PLANEJAMENTO!$BG$3)*PLANEJAMENTO!$BJ$3,0)</f>
        <v>0</v>
      </c>
      <c r="CB6" s="88">
        <f>ROUNDUP((PLANEJAMENTO!$BD$6/PLANEJAMENTO!$BG$3)*PLANEJAMENTO!$BJ$3,0)</f>
        <v>0</v>
      </c>
      <c r="CC6" s="43"/>
      <c r="CD6" s="88">
        <f>ROUNDUP((PLANEJAMENTO!$BD$6/PLANEJAMENTO!$BG$3)*PLANEJAMENTO!$BJ$3,0)</f>
        <v>0</v>
      </c>
      <c r="CE6" s="88">
        <f>ROUNDUP((PLANEJAMENTO!$BD$6/PLANEJAMENTO!$BG$3)*PLANEJAMENTO!$BJ$3,0)</f>
        <v>0</v>
      </c>
      <c r="CF6" s="88">
        <f>ROUNDUP((PLANEJAMENTO!$BD$6/PLANEJAMENTO!$BG$3)*PLANEJAMENTO!$BJ$3,0)</f>
        <v>0</v>
      </c>
      <c r="CG6" s="88">
        <f>ROUNDUP((PLANEJAMENTO!$BD$6/PLANEJAMENTO!$BG$3)*PLANEJAMENTO!$BJ$3,0)</f>
        <v>0</v>
      </c>
      <c r="CH6" s="88">
        <f>ROUNDUP((PLANEJAMENTO!$BD$6/PLANEJAMENTO!$BG$3)*PLANEJAMENTO!$BJ$3,0)</f>
        <v>0</v>
      </c>
      <c r="CI6" s="88">
        <f>ROUNDUP((PLANEJAMENTO!$BD$6/PLANEJAMENTO!$BG$3)*PLANEJAMENTO!$BJ$3,0)</f>
        <v>0</v>
      </c>
      <c r="CJ6" s="43"/>
      <c r="CK6" s="88">
        <f>ROUNDUP((PLANEJAMENTO!$BD$6/PLANEJAMENTO!$BG$3)*PLANEJAMENTO!$BJ$3,0)</f>
        <v>0</v>
      </c>
      <c r="CL6" s="88">
        <f>ROUNDUP((PLANEJAMENTO!$BD$6/PLANEJAMENTO!$BG$3)*PLANEJAMENTO!$BJ$3,0)</f>
        <v>0</v>
      </c>
      <c r="CM6" s="88">
        <f>ROUNDUP((PLANEJAMENTO!$BD$6/PLANEJAMENTO!$BG$3)*PLANEJAMENTO!$BJ$3,0)</f>
        <v>0</v>
      </c>
      <c r="CN6" s="88">
        <f>ROUNDUP((PLANEJAMENTO!$BD$6/PLANEJAMENTO!$BG$3)*PLANEJAMENTO!$BJ$3,0)</f>
        <v>0</v>
      </c>
      <c r="CO6" s="88">
        <f>ROUNDUP((PLANEJAMENTO!$BD$6/PLANEJAMENTO!$BG$3)*PLANEJAMENTO!$BJ$3,0)</f>
        <v>0</v>
      </c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6"/>
      <c r="DA6" s="344">
        <f>SUM(BV6:CY6)</f>
        <v>0</v>
      </c>
      <c r="DB6" s="354"/>
      <c r="DC6" s="354"/>
      <c r="DD6" s="354"/>
      <c r="DE6" s="354"/>
      <c r="DF6" s="354"/>
      <c r="DG6" s="354"/>
      <c r="DH6" s="354"/>
      <c r="DI6" s="354"/>
      <c r="DJ6" s="354"/>
      <c r="DK6" s="354"/>
      <c r="DL6" s="354"/>
      <c r="DM6" s="354"/>
      <c r="DN6" s="354"/>
      <c r="DO6" s="354"/>
      <c r="DP6" s="354"/>
      <c r="DQ6" s="354"/>
      <c r="DR6" s="354"/>
      <c r="DS6" s="354"/>
      <c r="DT6" s="354"/>
      <c r="DU6" s="354"/>
      <c r="DV6" s="354"/>
      <c r="DW6" s="354"/>
      <c r="DX6" s="354"/>
      <c r="DY6" s="354"/>
      <c r="DZ6" s="354"/>
      <c r="EA6" s="354"/>
      <c r="EB6" s="354"/>
      <c r="EC6" s="354"/>
      <c r="ED6" s="354"/>
      <c r="EE6" s="354"/>
      <c r="EF6" s="354"/>
    </row>
    <row r="7" spans="1:136" ht="15" customHeight="1">
      <c r="A7" s="285"/>
      <c r="B7" s="282"/>
      <c r="C7" s="73" t="s">
        <v>388</v>
      </c>
      <c r="D7" s="88">
        <f>SUM(D5:D6)</f>
        <v>65</v>
      </c>
      <c r="E7" s="88">
        <f t="shared" ref="E7:H7" si="0">SUM(E5:E6)</f>
        <v>65</v>
      </c>
      <c r="F7" s="88">
        <f t="shared" si="0"/>
        <v>65</v>
      </c>
      <c r="G7" s="88">
        <f t="shared" si="0"/>
        <v>65</v>
      </c>
      <c r="H7" s="88">
        <f t="shared" si="0"/>
        <v>65</v>
      </c>
      <c r="I7" s="43"/>
      <c r="J7" s="88">
        <f>SUM(J5:J6)</f>
        <v>65</v>
      </c>
      <c r="K7" s="88">
        <f t="shared" ref="K7" si="1">SUM(K5:K6)</f>
        <v>65</v>
      </c>
      <c r="L7" s="88">
        <f t="shared" ref="L7" si="2">SUM(L5:L6)</f>
        <v>65</v>
      </c>
      <c r="M7" s="88">
        <f t="shared" ref="M7" si="3">SUM(M5:M6)</f>
        <v>65</v>
      </c>
      <c r="N7" s="88">
        <f t="shared" ref="N7" si="4">SUM(N5:N6)</f>
        <v>65</v>
      </c>
      <c r="O7" s="88">
        <f>SUM(O5:O6)</f>
        <v>65</v>
      </c>
      <c r="P7" s="43"/>
      <c r="Q7" s="88">
        <f>SUM(Q5:Q6)</f>
        <v>65</v>
      </c>
      <c r="R7" s="88">
        <f t="shared" ref="R7" si="5">SUM(R5:R6)</f>
        <v>65</v>
      </c>
      <c r="S7" s="88">
        <f t="shared" ref="S7" si="6">SUM(S5:S6)</f>
        <v>65</v>
      </c>
      <c r="T7" s="88">
        <f t="shared" ref="T7" si="7">SUM(T5:T6)</f>
        <v>65</v>
      </c>
      <c r="U7" s="45"/>
      <c r="V7" s="45"/>
      <c r="W7" s="43"/>
      <c r="X7" s="88">
        <f>SUM(X5:X6)</f>
        <v>65</v>
      </c>
      <c r="Y7" s="88">
        <f t="shared" ref="Y7" si="8">SUM(Y5:Y6)</f>
        <v>65</v>
      </c>
      <c r="Z7" s="88">
        <f t="shared" ref="Z7" si="9">SUM(Z5:Z6)</f>
        <v>65</v>
      </c>
      <c r="AA7" s="88">
        <f t="shared" ref="AA7" si="10">SUM(AA5:AA6)</f>
        <v>65</v>
      </c>
      <c r="AB7" s="88">
        <f t="shared" ref="AB7" si="11">SUM(AB5:AB6)</f>
        <v>65</v>
      </c>
      <c r="AC7" s="88">
        <f>SUM(AC5:AC6)</f>
        <v>65</v>
      </c>
      <c r="AD7" s="43"/>
      <c r="AE7" s="88">
        <f t="shared" ref="AE7" si="12">SUM(AE5:AE6)</f>
        <v>65</v>
      </c>
      <c r="AF7" s="88">
        <f t="shared" ref="AF7" si="13">SUM(AF5:AF6)</f>
        <v>65</v>
      </c>
      <c r="AG7" s="88">
        <f>SUM(AG5:AG6)</f>
        <v>65</v>
      </c>
      <c r="AH7" s="46"/>
      <c r="AI7" s="344">
        <f>SUM(D7:AG7)</f>
        <v>1560</v>
      </c>
      <c r="AK7" s="282"/>
      <c r="AL7" s="73" t="s">
        <v>388</v>
      </c>
      <c r="AM7" s="45"/>
      <c r="AN7" s="88">
        <f t="shared" ref="AN7" si="14">SUM(AN5:AN6)</f>
        <v>62</v>
      </c>
      <c r="AO7" s="88">
        <f t="shared" ref="AO7" si="15">SUM(AO5:AO6)</f>
        <v>62</v>
      </c>
      <c r="AP7" s="43"/>
      <c r="AQ7" s="88">
        <f>SUM(AQ5:AQ6)</f>
        <v>62</v>
      </c>
      <c r="AR7" s="88">
        <f t="shared" ref="AR7" si="16">SUM(AR5:AR6)</f>
        <v>62</v>
      </c>
      <c r="AS7" s="88">
        <f t="shared" ref="AS7" si="17">SUM(AS5:AS6)</f>
        <v>62</v>
      </c>
      <c r="AT7" s="88">
        <f t="shared" ref="AT7" si="18">SUM(AT5:AT6)</f>
        <v>62</v>
      </c>
      <c r="AU7" s="88">
        <f t="shared" ref="AU7" si="19">SUM(AU5:AU6)</f>
        <v>62</v>
      </c>
      <c r="AV7" s="88">
        <f>SUM(AV5:AV6)</f>
        <v>62</v>
      </c>
      <c r="AW7" s="43"/>
      <c r="AX7" s="88">
        <f>SUM(AX5:AX6)</f>
        <v>62</v>
      </c>
      <c r="AY7" s="88">
        <f t="shared" ref="AY7" si="20">SUM(AY5:AY6)</f>
        <v>62</v>
      </c>
      <c r="AZ7" s="88">
        <f t="shared" ref="AZ7" si="21">SUM(AZ5:AZ6)</f>
        <v>62</v>
      </c>
      <c r="BA7" s="88">
        <f t="shared" ref="BA7" si="22">SUM(BA5:BA6)</f>
        <v>62</v>
      </c>
      <c r="BB7" s="88">
        <f t="shared" ref="BB7" si="23">SUM(BB5:BB6)</f>
        <v>62</v>
      </c>
      <c r="BC7" s="88">
        <f>SUM(BC5:BC6)</f>
        <v>62</v>
      </c>
      <c r="BD7" s="43"/>
      <c r="BE7" s="88">
        <f>SUM(BE5:BE6)</f>
        <v>62</v>
      </c>
      <c r="BF7" s="88">
        <f t="shared" ref="BF7" si="24">SUM(BF5:BF6)</f>
        <v>62</v>
      </c>
      <c r="BG7" s="88">
        <f t="shared" ref="BG7" si="25">SUM(BG5:BG6)</f>
        <v>62</v>
      </c>
      <c r="BH7" s="88">
        <f t="shared" ref="BH7" si="26">SUM(BH5:BH6)</f>
        <v>62</v>
      </c>
      <c r="BI7" s="88">
        <f t="shared" ref="BI7" si="27">SUM(BI5:BI6)</f>
        <v>62</v>
      </c>
      <c r="BJ7" s="88">
        <f>SUM(BJ5:BJ6)</f>
        <v>62</v>
      </c>
      <c r="BK7" s="43"/>
      <c r="BL7" s="88">
        <f>SUM(BL5:BL6)</f>
        <v>62</v>
      </c>
      <c r="BM7" s="88">
        <f t="shared" ref="BM7" si="28">SUM(BM5:BM6)</f>
        <v>62</v>
      </c>
      <c r="BN7" s="88">
        <f t="shared" ref="BN7" si="29">SUM(BN5:BN6)</f>
        <v>62</v>
      </c>
      <c r="BO7" s="88">
        <f t="shared" ref="BO7" si="30">SUM(BO5:BO6)</f>
        <v>62</v>
      </c>
      <c r="BP7" s="88">
        <f t="shared" ref="BP7:BQ7" si="31">SUM(BP5:BP6)</f>
        <v>62</v>
      </c>
      <c r="BQ7" s="88">
        <f t="shared" si="31"/>
        <v>62</v>
      </c>
      <c r="BR7" s="344">
        <f>SUM(AM7:BP7)</f>
        <v>1550</v>
      </c>
      <c r="BS7" s="353"/>
      <c r="BT7" s="282"/>
      <c r="BU7" s="73" t="s">
        <v>388</v>
      </c>
      <c r="BV7" s="43"/>
      <c r="BW7" s="88">
        <f t="shared" ref="BW7" si="32">SUM(BW5:BW6)</f>
        <v>60</v>
      </c>
      <c r="BX7" s="88">
        <f t="shared" ref="BX7" si="33">SUM(BX5:BX6)</f>
        <v>60</v>
      </c>
      <c r="BY7" s="88">
        <f t="shared" ref="BY7" si="34">SUM(BY5:BY6)</f>
        <v>60</v>
      </c>
      <c r="BZ7" s="88">
        <f t="shared" ref="BZ7" si="35">SUM(BZ5:BZ6)</f>
        <v>60</v>
      </c>
      <c r="CA7" s="88">
        <f>SUM(CA5:CA6)</f>
        <v>60</v>
      </c>
      <c r="CB7" s="88">
        <f>SUM(CB5:CB6)</f>
        <v>60</v>
      </c>
      <c r="CC7" s="43"/>
      <c r="CD7" s="88">
        <f t="shared" ref="CD7" si="36">SUM(CD5:CD6)</f>
        <v>60</v>
      </c>
      <c r="CE7" s="88">
        <f t="shared" ref="CE7" si="37">SUM(CE5:CE6)</f>
        <v>60</v>
      </c>
      <c r="CF7" s="88">
        <f t="shared" ref="CF7" si="38">SUM(CF5:CF6)</f>
        <v>60</v>
      </c>
      <c r="CG7" s="88">
        <f>SUM(CG5:CG6)</f>
        <v>60</v>
      </c>
      <c r="CH7" s="88">
        <f>SUM(CH5:CH6)</f>
        <v>60</v>
      </c>
      <c r="CI7" s="88">
        <f>SUM(CI5:CI6)</f>
        <v>60</v>
      </c>
      <c r="CJ7" s="43"/>
      <c r="CK7" s="88">
        <f t="shared" ref="CK7" si="39">SUM(CK5:CK6)</f>
        <v>60</v>
      </c>
      <c r="CL7" s="88">
        <f t="shared" ref="CL7" si="40">SUM(CL5:CL6)</f>
        <v>60</v>
      </c>
      <c r="CM7" s="88">
        <f t="shared" ref="CM7" si="41">SUM(CM5:CM6)</f>
        <v>60</v>
      </c>
      <c r="CN7" s="88">
        <f>SUM(CN5:CN6)</f>
        <v>60</v>
      </c>
      <c r="CO7" s="88">
        <f>SUM(CO5:CO6)</f>
        <v>60</v>
      </c>
      <c r="CP7" s="45"/>
      <c r="CQ7" s="45"/>
      <c r="CR7" s="45"/>
      <c r="CS7" s="45"/>
      <c r="CT7" s="45"/>
      <c r="CU7" s="45"/>
      <c r="CV7" s="45"/>
      <c r="CW7" s="45"/>
      <c r="CX7" s="45"/>
      <c r="CY7" s="45"/>
      <c r="CZ7" s="46"/>
      <c r="DA7" s="344">
        <f>SUM(BV7:CY7)</f>
        <v>1020</v>
      </c>
      <c r="DB7" s="354"/>
      <c r="DC7" s="354"/>
      <c r="DD7" s="354"/>
      <c r="DE7" s="354"/>
      <c r="DF7" s="354"/>
      <c r="DG7" s="354"/>
      <c r="DH7" s="354"/>
      <c r="DI7" s="354"/>
      <c r="DJ7" s="354"/>
      <c r="DK7" s="354"/>
      <c r="DL7" s="354"/>
      <c r="DM7" s="354"/>
      <c r="DN7" s="354"/>
      <c r="DO7" s="354"/>
      <c r="DP7" s="354"/>
      <c r="DQ7" s="354"/>
      <c r="DR7" s="354"/>
      <c r="DS7" s="354"/>
      <c r="DT7" s="354"/>
      <c r="DU7" s="354"/>
      <c r="DV7" s="354"/>
      <c r="DW7" s="354"/>
      <c r="DX7" s="354"/>
      <c r="DY7" s="354"/>
      <c r="DZ7" s="354"/>
      <c r="EA7" s="354"/>
      <c r="EB7" s="354"/>
      <c r="EC7" s="354"/>
      <c r="ED7" s="354"/>
      <c r="EE7" s="354"/>
      <c r="EF7" s="354"/>
    </row>
    <row r="8" spans="1:136" ht="15" customHeight="1">
      <c r="A8" s="285"/>
      <c r="B8" s="282"/>
      <c r="C8" s="35" t="s">
        <v>45</v>
      </c>
      <c r="D8" s="33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385"/>
      <c r="V8" s="385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28"/>
      <c r="AI8" s="30">
        <f>SUM(D8:AG8)</f>
        <v>0</v>
      </c>
      <c r="AK8" s="282"/>
      <c r="AL8" s="35" t="s">
        <v>45</v>
      </c>
      <c r="AM8" s="385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30">
        <f>SUM(AM8:BP8)</f>
        <v>0</v>
      </c>
      <c r="BS8" s="353"/>
      <c r="BT8" s="282"/>
      <c r="BU8" s="35" t="s">
        <v>45</v>
      </c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385"/>
      <c r="CQ8" s="385"/>
      <c r="CR8" s="385"/>
      <c r="CS8" s="385"/>
      <c r="CT8" s="385"/>
      <c r="CU8" s="385"/>
      <c r="CV8" s="385"/>
      <c r="CW8" s="385"/>
      <c r="CX8" s="385"/>
      <c r="CY8" s="385"/>
      <c r="CZ8" s="28"/>
      <c r="DA8" s="30">
        <f>SUM(BV8:CY8)</f>
        <v>0</v>
      </c>
      <c r="DB8" s="354"/>
      <c r="DC8" s="354"/>
      <c r="DD8" s="354"/>
      <c r="DE8" s="354"/>
      <c r="DF8" s="354"/>
      <c r="DG8" s="354"/>
      <c r="DH8" s="354"/>
      <c r="DI8" s="354"/>
      <c r="DJ8" s="354"/>
      <c r="DK8" s="354"/>
      <c r="DL8" s="354"/>
      <c r="DM8" s="354"/>
      <c r="DN8" s="354"/>
      <c r="DO8" s="354"/>
      <c r="DP8" s="354"/>
      <c r="DQ8" s="354"/>
      <c r="DR8" s="354"/>
      <c r="DS8" s="354"/>
      <c r="DT8" s="354"/>
      <c r="DU8" s="354"/>
      <c r="DV8" s="354"/>
      <c r="DW8" s="354"/>
      <c r="DX8" s="354"/>
      <c r="DY8" s="354"/>
      <c r="DZ8" s="354"/>
      <c r="EA8" s="354"/>
      <c r="EB8" s="354"/>
      <c r="EC8" s="354"/>
      <c r="ED8" s="354"/>
      <c r="EE8" s="354"/>
      <c r="EF8" s="354"/>
    </row>
    <row r="9" spans="1:136" ht="15" customHeight="1" thickBot="1">
      <c r="A9" s="285"/>
      <c r="B9" s="282"/>
      <c r="C9" s="73" t="s">
        <v>389</v>
      </c>
      <c r="D9" s="342">
        <f>IF(D8&gt;D5,D5,D8)-D5</f>
        <v>-65</v>
      </c>
      <c r="E9" s="342">
        <f>D9+(IF(E8&gt;E5,E5,E8)-E5)</f>
        <v>-130</v>
      </c>
      <c r="F9" s="342">
        <f t="shared" ref="F9:K9" si="42">E9+(IF(F8&gt;F5,F5,F8)-F5)</f>
        <v>-195</v>
      </c>
      <c r="G9" s="342">
        <f t="shared" si="42"/>
        <v>-260</v>
      </c>
      <c r="H9" s="342">
        <f t="shared" si="42"/>
        <v>-325</v>
      </c>
      <c r="I9" s="27"/>
      <c r="J9" s="342">
        <f>H9+(IF(J8&gt;J5,J5,J8)-J5)</f>
        <v>-390</v>
      </c>
      <c r="K9" s="342">
        <f t="shared" si="42"/>
        <v>-455</v>
      </c>
      <c r="L9" s="342">
        <f t="shared" ref="L9" si="43">K9+(IF(L8&gt;L5,L5,L8)-L5)</f>
        <v>-520</v>
      </c>
      <c r="M9" s="342">
        <f t="shared" ref="M9" si="44">L9+(IF(M8&gt;M5,M5,M8)-M5)</f>
        <v>-585</v>
      </c>
      <c r="N9" s="342">
        <f t="shared" ref="N9" si="45">M9+(IF(N8&gt;N5,N5,N8)-N5)</f>
        <v>-650</v>
      </c>
      <c r="O9" s="342">
        <f t="shared" ref="O9" si="46">N9+(IF(O8&gt;O5,O5,O8)-O5)</f>
        <v>-715</v>
      </c>
      <c r="P9" s="27"/>
      <c r="Q9" s="342">
        <f>O9+(IF(Q8&gt;Q5,Q5,Q8)-Q5)</f>
        <v>-780</v>
      </c>
      <c r="R9" s="342">
        <f t="shared" ref="R9" si="47">Q9+(IF(R8&gt;R5,R5,R8)-R5)</f>
        <v>-845</v>
      </c>
      <c r="S9" s="342">
        <f t="shared" ref="S9" si="48">R9+(IF(S8&gt;S5,S5,S8)-S5)</f>
        <v>-910</v>
      </c>
      <c r="T9" s="342">
        <f t="shared" ref="T9" si="49">S9+(IF(T8&gt;T5,T5,T8)-T5)</f>
        <v>-975</v>
      </c>
      <c r="U9" s="386"/>
      <c r="V9" s="386"/>
      <c r="W9" s="27"/>
      <c r="X9" s="342">
        <f>T9+(IF(X8&gt;X5,X5,X8)-X5)</f>
        <v>-1040</v>
      </c>
      <c r="Y9" s="342">
        <f t="shared" ref="Y9" si="50">X9+(IF(Y8&gt;Y5,Y5,Y8)-Y5)</f>
        <v>-1105</v>
      </c>
      <c r="Z9" s="342">
        <f t="shared" ref="Z9" si="51">Y9+(IF(Z8&gt;Z5,Z5,Z8)-Z5)</f>
        <v>-1170</v>
      </c>
      <c r="AA9" s="342">
        <f t="shared" ref="AA9" si="52">Z9+(IF(AA8&gt;AA5,AA5,AA8)-AA5)</f>
        <v>-1235</v>
      </c>
      <c r="AB9" s="342">
        <f t="shared" ref="AB9" si="53">AA9+(IF(AB8&gt;AB5,AB5,AB8)-AB5)</f>
        <v>-1300</v>
      </c>
      <c r="AC9" s="342">
        <f t="shared" ref="AC9" si="54">AB9+(IF(AC8&gt;AC5,AC5,AC8)-AC5)</f>
        <v>-1365</v>
      </c>
      <c r="AD9" s="27"/>
      <c r="AE9" s="342">
        <f>AC9+(IF(AE8&gt;AE5,AE5,AE8)-AE5)</f>
        <v>-1430</v>
      </c>
      <c r="AF9" s="342">
        <f t="shared" ref="AF9" si="55">AE9+(IF(AF8&gt;AF5,AF5,AF8)-AF5)</f>
        <v>-1495</v>
      </c>
      <c r="AG9" s="342">
        <f t="shared" ref="AG9" si="56">AF9+(IF(AG8&gt;AG5,AG5,AG8)-AG5)</f>
        <v>-1560</v>
      </c>
      <c r="AH9" s="29"/>
      <c r="AI9" s="31">
        <f>ROUNDUP(AG9,0)</f>
        <v>-1560</v>
      </c>
      <c r="AK9" s="282"/>
      <c r="AL9" s="73" t="s">
        <v>389</v>
      </c>
      <c r="AM9" s="386"/>
      <c r="AN9" s="342">
        <f t="shared" ref="AN9" si="57">AM9+(IF(AN8&gt;AN5,AN5,AN8)-AN5)</f>
        <v>-62</v>
      </c>
      <c r="AO9" s="342">
        <f t="shared" ref="AO9" si="58">AN9+(IF(AO8&gt;AO5,AO5,AO8)-AO5)</f>
        <v>-124</v>
      </c>
      <c r="AP9" s="27"/>
      <c r="AQ9" s="342">
        <f>AO9+(IF(AQ8&gt;AQ5,AQ5,AQ8)-AQ5)</f>
        <v>-186</v>
      </c>
      <c r="AR9" s="342">
        <f t="shared" ref="AR9" si="59">AQ9+(IF(AR8&gt;AR5,AR5,AR8)-AR5)</f>
        <v>-248</v>
      </c>
      <c r="AS9" s="342">
        <f t="shared" ref="AS9" si="60">AR9+(IF(AS8&gt;AS5,AS5,AS8)-AS5)</f>
        <v>-310</v>
      </c>
      <c r="AT9" s="342">
        <f t="shared" ref="AT9" si="61">AS9+(IF(AT8&gt;AT5,AT5,AT8)-AT5)</f>
        <v>-372</v>
      </c>
      <c r="AU9" s="342">
        <f t="shared" ref="AU9" si="62">AT9+(IF(AU8&gt;AU5,AU5,AU8)-AU5)</f>
        <v>-434</v>
      </c>
      <c r="AV9" s="342">
        <f t="shared" ref="AV9" si="63">AU9+(IF(AV8&gt;AV5,AV5,AV8)-AV5)</f>
        <v>-496</v>
      </c>
      <c r="AW9" s="27"/>
      <c r="AX9" s="342">
        <f>AV9+(IF(AX8&gt;AX5,AX5,AX8)-AX5)</f>
        <v>-558</v>
      </c>
      <c r="AY9" s="342">
        <f t="shared" ref="AY9" si="64">AX9+(IF(AY8&gt;AY5,AY5,AY8)-AY5)</f>
        <v>-620</v>
      </c>
      <c r="AZ9" s="342">
        <f t="shared" ref="AZ9" si="65">AY9+(IF(AZ8&gt;AZ5,AZ5,AZ8)-AZ5)</f>
        <v>-682</v>
      </c>
      <c r="BA9" s="342">
        <f t="shared" ref="BA9" si="66">AZ9+(IF(BA8&gt;BA5,BA5,BA8)-BA5)</f>
        <v>-744</v>
      </c>
      <c r="BB9" s="342">
        <f t="shared" ref="BB9" si="67">BA9+(IF(BB8&gt;BB5,BB5,BB8)-BB5)</f>
        <v>-806</v>
      </c>
      <c r="BC9" s="342">
        <f t="shared" ref="BC9" si="68">BB9+(IF(BC8&gt;BC5,BC5,BC8)-BC5)</f>
        <v>-868</v>
      </c>
      <c r="BD9" s="27"/>
      <c r="BE9" s="342">
        <f>BC9+(IF(BE8&gt;BE5,BE5,BE8)-BE5)</f>
        <v>-930</v>
      </c>
      <c r="BF9" s="342">
        <f t="shared" ref="BF9" si="69">BE9+(IF(BF8&gt;BF5,BF5,BF8)-BF5)</f>
        <v>-992</v>
      </c>
      <c r="BG9" s="342">
        <f t="shared" ref="BG9" si="70">BF9+(IF(BG8&gt;BG5,BG5,BG8)-BG5)</f>
        <v>-1054</v>
      </c>
      <c r="BH9" s="342">
        <f t="shared" ref="BH9" si="71">BG9+(IF(BH8&gt;BH5,BH5,BH8)-BH5)</f>
        <v>-1116</v>
      </c>
      <c r="BI9" s="342">
        <f t="shared" ref="BI9" si="72">BH9+(IF(BI8&gt;BI5,BI5,BI8)-BI5)</f>
        <v>-1178</v>
      </c>
      <c r="BJ9" s="342">
        <f t="shared" ref="BJ9" si="73">BI9+(IF(BJ8&gt;BJ5,BJ5,BJ8)-BJ5)</f>
        <v>-1240</v>
      </c>
      <c r="BK9" s="27"/>
      <c r="BL9" s="342">
        <f>BJ9+(IF(BL8&gt;BL5,BL5,BL8)-BL5)</f>
        <v>-1302</v>
      </c>
      <c r="BM9" s="342">
        <f t="shared" ref="BM9" si="74">BL9+(IF(BM8&gt;BM5,BM5,BM8)-BM5)</f>
        <v>-1364</v>
      </c>
      <c r="BN9" s="342">
        <f t="shared" ref="BN9" si="75">BM9+(IF(BN8&gt;BN5,BN5,BN8)-BN5)</f>
        <v>-1426</v>
      </c>
      <c r="BO9" s="342">
        <f t="shared" ref="BO9" si="76">BN9+(IF(BO8&gt;BO5,BO5,BO8)-BO5)</f>
        <v>-1488</v>
      </c>
      <c r="BP9" s="342">
        <f t="shared" ref="BP9" si="77">BO9+(IF(BP8&gt;BP5,BP5,BP8)-BP5)</f>
        <v>-1550</v>
      </c>
      <c r="BQ9" s="342">
        <f t="shared" ref="BQ9" si="78">BP9+(IF(BQ8&gt;BQ5,BQ5,BQ8)-BQ5)</f>
        <v>-1612</v>
      </c>
      <c r="BR9" s="31">
        <f>ROUNDUP(BP9,0)</f>
        <v>-1550</v>
      </c>
      <c r="BS9" s="353"/>
      <c r="BT9" s="282"/>
      <c r="BU9" s="73" t="s">
        <v>389</v>
      </c>
      <c r="BV9" s="27"/>
      <c r="BW9" s="342">
        <f>BV9+(IF(BW8&gt;BW5,BW5,BW8)-BW5)</f>
        <v>-60</v>
      </c>
      <c r="BX9" s="342">
        <f t="shared" ref="BX9" si="79">BW9+(IF(BX8&gt;BX5,BX5,BX8)-BX5)</f>
        <v>-120</v>
      </c>
      <c r="BY9" s="342">
        <f t="shared" ref="BY9" si="80">BX9+(IF(BY8&gt;BY5,BY5,BY8)-BY5)</f>
        <v>-180</v>
      </c>
      <c r="BZ9" s="342">
        <f t="shared" ref="BZ9" si="81">BY9+(IF(BZ8&gt;BZ5,BZ5,BZ8)-BZ5)</f>
        <v>-240</v>
      </c>
      <c r="CA9" s="342">
        <f t="shared" ref="CA9:CB9" si="82">BZ9+(IF(CA8&gt;CA5,CA5,CA8)-CA5)</f>
        <v>-300</v>
      </c>
      <c r="CB9" s="342">
        <f t="shared" si="82"/>
        <v>-360</v>
      </c>
      <c r="CC9" s="27"/>
      <c r="CD9" s="342">
        <f>CB9+(IF(CD8&gt;CD5,CD5,CD8)-CD5)</f>
        <v>-420</v>
      </c>
      <c r="CE9" s="342">
        <f t="shared" ref="CE9" si="83">CD9+(IF(CE8&gt;CE5,CE5,CE8)-CE5)</f>
        <v>-480</v>
      </c>
      <c r="CF9" s="342">
        <f t="shared" ref="CF9" si="84">CE9+(IF(CF8&gt;CF5,CF5,CF8)-CF5)</f>
        <v>-540</v>
      </c>
      <c r="CG9" s="342">
        <f t="shared" ref="CG9" si="85">CF9+(IF(CG8&gt;CG5,CG5,CG8)-CG5)</f>
        <v>-600</v>
      </c>
      <c r="CH9" s="342">
        <f t="shared" ref="CH9" si="86">CG9+(IF(CH8&gt;CH5,CH5,CH8)-CH5)</f>
        <v>-660</v>
      </c>
      <c r="CI9" s="342">
        <f t="shared" ref="CI9" si="87">CH9+(IF(CI8&gt;CI5,CI5,CI8)-CI5)</f>
        <v>-720</v>
      </c>
      <c r="CJ9" s="27"/>
      <c r="CK9" s="342">
        <f>CI9+(IF(CK8&gt;CK5,CK5,CK8)-CK5)</f>
        <v>-780</v>
      </c>
      <c r="CL9" s="342">
        <f t="shared" ref="CL9" si="88">CK9+(IF(CL8&gt;CL5,CL5,CL8)-CL5)</f>
        <v>-840</v>
      </c>
      <c r="CM9" s="342">
        <f t="shared" ref="CM9" si="89">CL9+(IF(CM8&gt;CM5,CM5,CM8)-CM5)</f>
        <v>-900</v>
      </c>
      <c r="CN9" s="342">
        <f t="shared" ref="CN9" si="90">CM9+(IF(CN8&gt;CN5,CN5,CN8)-CN5)</f>
        <v>-960</v>
      </c>
      <c r="CO9" s="342">
        <f t="shared" ref="CO9" si="91">CN9+(IF(CO8&gt;CO5,CO5,CO8)-CO5)</f>
        <v>-1020</v>
      </c>
      <c r="CP9" s="386"/>
      <c r="CQ9" s="386"/>
      <c r="CR9" s="386"/>
      <c r="CS9" s="386"/>
      <c r="CT9" s="386"/>
      <c r="CU9" s="386"/>
      <c r="CV9" s="386"/>
      <c r="CW9" s="386"/>
      <c r="CX9" s="386"/>
      <c r="CY9" s="386"/>
      <c r="CZ9" s="29"/>
      <c r="DA9" s="390">
        <f>ROUNDUP(CO9,0)</f>
        <v>-1020</v>
      </c>
      <c r="DB9" s="354"/>
      <c r="DC9" s="354"/>
      <c r="DD9" s="354"/>
      <c r="DE9" s="354"/>
      <c r="DF9" s="354"/>
      <c r="DG9" s="354"/>
      <c r="DH9" s="354"/>
      <c r="DI9" s="354"/>
      <c r="DJ9" s="354"/>
      <c r="DK9" s="354"/>
      <c r="DL9" s="354"/>
      <c r="DM9" s="354"/>
      <c r="DN9" s="354"/>
      <c r="DO9" s="354"/>
      <c r="DP9" s="354"/>
      <c r="DQ9" s="354"/>
      <c r="DR9" s="354"/>
      <c r="DS9" s="354"/>
      <c r="DT9" s="354"/>
      <c r="DU9" s="354"/>
      <c r="DV9" s="354"/>
      <c r="DW9" s="354"/>
      <c r="DX9" s="354"/>
      <c r="DY9" s="354"/>
      <c r="DZ9" s="354"/>
      <c r="EA9" s="354"/>
      <c r="EB9" s="354"/>
      <c r="EC9" s="354"/>
      <c r="ED9" s="354"/>
      <c r="EE9" s="354"/>
      <c r="EF9" s="354"/>
    </row>
    <row r="10" spans="1:136" ht="15" customHeight="1" thickBot="1">
      <c r="A10" s="285"/>
      <c r="B10" s="283"/>
      <c r="C10" s="142" t="s">
        <v>94</v>
      </c>
      <c r="D10" s="341">
        <f>IF(D8&gt;172,D8-172,0)-D6</f>
        <v>0</v>
      </c>
      <c r="E10" s="341">
        <f>D10 + (IF(E8&gt;172,E8-172,0)-E6)</f>
        <v>0</v>
      </c>
      <c r="F10" s="341">
        <f t="shared" ref="F10:H10" si="92">E10 + (IF(F8&gt;172,F8-172,0)-F6)</f>
        <v>0</v>
      </c>
      <c r="G10" s="341">
        <f t="shared" si="92"/>
        <v>0</v>
      </c>
      <c r="H10" s="341">
        <f t="shared" si="92"/>
        <v>0</v>
      </c>
      <c r="I10" s="140"/>
      <c r="J10" s="341">
        <f>H10+(IF(J8&gt;172,J8-172,0)-J6)</f>
        <v>0</v>
      </c>
      <c r="K10" s="341">
        <f>J10 + (IF(K8&gt;172,K8-172,0)-K6)</f>
        <v>0</v>
      </c>
      <c r="L10" s="341">
        <f t="shared" ref="L10:O10" si="93">K10 + (IF(L8&gt;172,L8-172,0)-L6)</f>
        <v>0</v>
      </c>
      <c r="M10" s="341">
        <f t="shared" si="93"/>
        <v>0</v>
      </c>
      <c r="N10" s="341">
        <f t="shared" si="93"/>
        <v>0</v>
      </c>
      <c r="O10" s="341">
        <f t="shared" si="93"/>
        <v>0</v>
      </c>
      <c r="P10" s="140"/>
      <c r="Q10" s="341">
        <f>O10+(IF(Q8&gt;172,Q8-172,0)-Q6)</f>
        <v>0</v>
      </c>
      <c r="R10" s="341">
        <f>Q10 + (IF(R8&gt;172,R8-172,0)-R6)</f>
        <v>0</v>
      </c>
      <c r="S10" s="341">
        <f t="shared" ref="S10:V10" si="94">R10 + (IF(S8&gt;172,S8-172,0)-S6)</f>
        <v>0</v>
      </c>
      <c r="T10" s="341">
        <f t="shared" si="94"/>
        <v>0</v>
      </c>
      <c r="U10" s="387"/>
      <c r="V10" s="387"/>
      <c r="W10" s="140"/>
      <c r="X10" s="341">
        <f>T10+(IF(X8&gt;172,X8-172,0)-X6)</f>
        <v>0</v>
      </c>
      <c r="Y10" s="341">
        <f>X10 + (IF(Y8&gt;172,Y8-172,0)-Y6)</f>
        <v>0</v>
      </c>
      <c r="Z10" s="341">
        <f t="shared" ref="Z10:AC10" si="95">Y10 + (IF(Z8&gt;172,Z8-172,0)-Z6)</f>
        <v>0</v>
      </c>
      <c r="AA10" s="341">
        <f t="shared" si="95"/>
        <v>0</v>
      </c>
      <c r="AB10" s="341">
        <f t="shared" si="95"/>
        <v>0</v>
      </c>
      <c r="AC10" s="341">
        <f t="shared" si="95"/>
        <v>0</v>
      </c>
      <c r="AD10" s="140"/>
      <c r="AE10" s="341">
        <f>AC10+(IF(AE8&gt;172,AE8-172,0)-AE6)</f>
        <v>0</v>
      </c>
      <c r="AF10" s="341">
        <f>AE10 + (IF(AF8&gt;172,AF8-172,0)-AF6)</f>
        <v>0</v>
      </c>
      <c r="AG10" s="341">
        <f t="shared" ref="AG10" si="96">AF10 + (IF(AG8&gt;172,AG8-172,0)-AG6)</f>
        <v>0</v>
      </c>
      <c r="AH10" s="141"/>
      <c r="AI10" s="343">
        <f>AG10</f>
        <v>0</v>
      </c>
      <c r="AK10" s="283"/>
      <c r="AL10" s="142" t="s">
        <v>94</v>
      </c>
      <c r="AM10" s="387"/>
      <c r="AN10" s="394">
        <f>AM10 + (IF(AN8&gt;172,AN8-172,0)-AN6)</f>
        <v>0</v>
      </c>
      <c r="AO10" s="395">
        <f t="shared" ref="AO10" si="97">AN10 + (IF(AO8&gt;172,AO8-172,0)-AO6)</f>
        <v>0</v>
      </c>
      <c r="AP10" s="396"/>
      <c r="AQ10" s="395">
        <f>AO10+(IF(AQ8&gt;172,AQ8-172,0)-AQ6)</f>
        <v>0</v>
      </c>
      <c r="AR10" s="395">
        <f>AQ10 + (IF(AR8&gt;172,AR8-172,0)-AR6)</f>
        <v>0</v>
      </c>
      <c r="AS10" s="395">
        <f t="shared" ref="AS10:AV10" si="98">AR10 + (IF(AS8&gt;172,AS8-172,0)-AS6)</f>
        <v>0</v>
      </c>
      <c r="AT10" s="395">
        <f t="shared" si="98"/>
        <v>0</v>
      </c>
      <c r="AU10" s="395">
        <f t="shared" si="98"/>
        <v>0</v>
      </c>
      <c r="AV10" s="395">
        <f t="shared" si="98"/>
        <v>0</v>
      </c>
      <c r="AW10" s="396"/>
      <c r="AX10" s="395">
        <f>AV10+(IF(AX8&gt;172,AX8-172,0)-AX6)</f>
        <v>0</v>
      </c>
      <c r="AY10" s="395">
        <f>AX10 + (IF(AY8&gt;172,AY8-172,0)-AY6)</f>
        <v>0</v>
      </c>
      <c r="AZ10" s="395">
        <f t="shared" ref="AZ10:BC10" si="99">AY10 + (IF(AZ8&gt;172,AZ8-172,0)-AZ6)</f>
        <v>0</v>
      </c>
      <c r="BA10" s="395">
        <f t="shared" si="99"/>
        <v>0</v>
      </c>
      <c r="BB10" s="395">
        <f t="shared" si="99"/>
        <v>0</v>
      </c>
      <c r="BC10" s="395">
        <f t="shared" si="99"/>
        <v>0</v>
      </c>
      <c r="BD10" s="396"/>
      <c r="BE10" s="395">
        <f>BC10+(IF(BE8&gt;172,BE8-172,0)-BE6)</f>
        <v>0</v>
      </c>
      <c r="BF10" s="395">
        <f>BE10 + (IF(BF8&gt;172,BF8-172,0)-BF6)</f>
        <v>0</v>
      </c>
      <c r="BG10" s="395">
        <f t="shared" ref="BG10:BJ10" si="100">BF10 + (IF(BG8&gt;172,BG8-172,0)-BG6)</f>
        <v>0</v>
      </c>
      <c r="BH10" s="395">
        <f t="shared" si="100"/>
        <v>0</v>
      </c>
      <c r="BI10" s="395">
        <f t="shared" si="100"/>
        <v>0</v>
      </c>
      <c r="BJ10" s="395">
        <f t="shared" si="100"/>
        <v>0</v>
      </c>
      <c r="BK10" s="396"/>
      <c r="BL10" s="395">
        <f>BJ10+(IF(BL8&gt;172,BL8-172,0)-BL6)</f>
        <v>0</v>
      </c>
      <c r="BM10" s="395">
        <f>BL10 + (IF(BM8&gt;172,BM8-172,0)-BM6)</f>
        <v>0</v>
      </c>
      <c r="BN10" s="395">
        <f t="shared" ref="BN10:BP10" si="101">BM10 + (IF(BN8&gt;172,BN8-172,0)-BN6)</f>
        <v>0</v>
      </c>
      <c r="BO10" s="395">
        <f t="shared" si="101"/>
        <v>0</v>
      </c>
      <c r="BP10" s="395">
        <f t="shared" si="101"/>
        <v>0</v>
      </c>
      <c r="BQ10" s="397">
        <f t="shared" ref="BQ10" si="102">BP10 + (IF(BQ8&gt;172,BQ8-172,0)-BQ6)</f>
        <v>0</v>
      </c>
      <c r="BR10" s="343">
        <f>BP10</f>
        <v>0</v>
      </c>
      <c r="BS10" s="353"/>
      <c r="BT10" s="283"/>
      <c r="BU10" s="142" t="s">
        <v>94</v>
      </c>
      <c r="BV10" s="140"/>
      <c r="BW10" s="394">
        <f>BV10 + (IF(BW8&gt;172,BW8-172,0)-BW6)</f>
        <v>0</v>
      </c>
      <c r="BX10" s="395">
        <f t="shared" ref="BX10:BZ10" si="103">BW10 + (IF(BX8&gt;172,BX8-172,0)-BX6)</f>
        <v>0</v>
      </c>
      <c r="BY10" s="395">
        <f t="shared" si="103"/>
        <v>0</v>
      </c>
      <c r="BZ10" s="395">
        <f t="shared" si="103"/>
        <v>0</v>
      </c>
      <c r="CA10" s="395">
        <f>BY10+(IF(CA8&gt;172,CA8-172,0)-CA6)</f>
        <v>0</v>
      </c>
      <c r="CB10" s="395">
        <f>BZ10+(IF(CB8&gt;172,CB8-172,0)-CB6)</f>
        <v>0</v>
      </c>
      <c r="CC10" s="140"/>
      <c r="CD10" s="341">
        <f t="shared" ref="CD10:CH10" si="104">CC10 + (IF(CD8&gt;172,CD8-172,0)-CD6)</f>
        <v>0</v>
      </c>
      <c r="CE10" s="341">
        <f t="shared" si="104"/>
        <v>0</v>
      </c>
      <c r="CF10" s="341">
        <f t="shared" si="104"/>
        <v>0</v>
      </c>
      <c r="CG10" s="341">
        <f t="shared" si="104"/>
        <v>0</v>
      </c>
      <c r="CH10" s="341">
        <f t="shared" si="104"/>
        <v>0</v>
      </c>
      <c r="CI10" s="341">
        <f>CG10+(IF(CI8&gt;172,CI8-172,0)-CI6)</f>
        <v>0</v>
      </c>
      <c r="CJ10" s="140"/>
      <c r="CK10" s="341">
        <f t="shared" ref="CK10:CO10" si="105">CJ10 + (IF(CK8&gt;172,CK8-172,0)-CK6)</f>
        <v>0</v>
      </c>
      <c r="CL10" s="341">
        <f t="shared" si="105"/>
        <v>0</v>
      </c>
      <c r="CM10" s="341">
        <f t="shared" si="105"/>
        <v>0</v>
      </c>
      <c r="CN10" s="341">
        <f t="shared" si="105"/>
        <v>0</v>
      </c>
      <c r="CO10" s="341">
        <f t="shared" si="105"/>
        <v>0</v>
      </c>
      <c r="CP10" s="387"/>
      <c r="CQ10" s="387"/>
      <c r="CR10" s="387"/>
      <c r="CS10" s="387"/>
      <c r="CT10" s="387"/>
      <c r="CU10" s="387"/>
      <c r="CV10" s="387"/>
      <c r="CW10" s="387"/>
      <c r="CX10" s="387"/>
      <c r="CY10" s="387"/>
      <c r="CZ10" s="141"/>
      <c r="DA10" s="343">
        <f>CO10</f>
        <v>0</v>
      </c>
      <c r="DB10" s="354"/>
      <c r="DC10" s="354"/>
      <c r="DD10" s="354"/>
      <c r="DE10" s="354"/>
      <c r="DF10" s="354"/>
      <c r="DG10" s="354"/>
      <c r="DH10" s="354"/>
      <c r="DI10" s="354"/>
      <c r="DJ10" s="354"/>
      <c r="DK10" s="354"/>
      <c r="DL10" s="354"/>
      <c r="DM10" s="354"/>
      <c r="DN10" s="354"/>
      <c r="DO10" s="354"/>
      <c r="DP10" s="354"/>
      <c r="DQ10" s="354"/>
      <c r="DR10" s="354"/>
      <c r="DS10" s="354"/>
      <c r="DT10" s="354"/>
      <c r="DU10" s="354"/>
      <c r="DV10" s="354"/>
      <c r="DW10" s="354"/>
      <c r="DX10" s="354"/>
      <c r="DY10" s="354"/>
      <c r="DZ10" s="354"/>
      <c r="EA10" s="354"/>
      <c r="EB10" s="354"/>
      <c r="EC10" s="354"/>
      <c r="ED10" s="354"/>
      <c r="EE10" s="354"/>
      <c r="EF10" s="354"/>
    </row>
    <row r="11" spans="1:136" ht="15" customHeight="1">
      <c r="A11" s="285"/>
      <c r="B11" s="281" t="s">
        <v>51</v>
      </c>
      <c r="C11" s="34" t="s">
        <v>88</v>
      </c>
      <c r="D11" s="50">
        <f>ROUNDUP((PLANEJAMENTO!$AY$6/PLANEJAMENTO!$BG$3)*PLANEJAMENTO!$BJ$4,0)</f>
        <v>48</v>
      </c>
      <c r="E11" s="50">
        <f>ROUNDUP((PLANEJAMENTO!$AY$6/PLANEJAMENTO!$BG$3)*PLANEJAMENTO!$BJ$4,0)</f>
        <v>48</v>
      </c>
      <c r="F11" s="50">
        <f>ROUNDUP((PLANEJAMENTO!$AY$6/PLANEJAMENTO!$BG$3)*PLANEJAMENTO!$BJ$4,0)</f>
        <v>48</v>
      </c>
      <c r="G11" s="50">
        <f>ROUNDUP((PLANEJAMENTO!$AY$6/PLANEJAMENTO!$BG$3)*PLANEJAMENTO!$BJ$4,0)</f>
        <v>48</v>
      </c>
      <c r="H11" s="50">
        <f>ROUNDUP((PLANEJAMENTO!$AY$6/PLANEJAMENTO!$BG$3)*PLANEJAMENTO!$BJ$4,0)</f>
        <v>48</v>
      </c>
      <c r="I11" s="38"/>
      <c r="J11" s="50">
        <f>ROUNDUP((PLANEJAMENTO!$AY$6/PLANEJAMENTO!$BG$3)*PLANEJAMENTO!$BJ$4,0)</f>
        <v>48</v>
      </c>
      <c r="K11" s="50">
        <f>ROUNDUP((PLANEJAMENTO!$AY$6/PLANEJAMENTO!$BG$3)*PLANEJAMENTO!$BJ$4,0)</f>
        <v>48</v>
      </c>
      <c r="L11" s="50">
        <f>ROUNDUP((PLANEJAMENTO!$AY$6/PLANEJAMENTO!$BG$3)*PLANEJAMENTO!$BJ$4,0)</f>
        <v>48</v>
      </c>
      <c r="M11" s="50">
        <f>ROUNDUP((PLANEJAMENTO!$AY$6/PLANEJAMENTO!$BG$3)*PLANEJAMENTO!$BJ$4,0)</f>
        <v>48</v>
      </c>
      <c r="N11" s="50">
        <f>ROUNDUP((PLANEJAMENTO!$AY$6/PLANEJAMENTO!$BG$3)*PLANEJAMENTO!$BJ$4,0)</f>
        <v>48</v>
      </c>
      <c r="O11" s="50">
        <f>ROUNDUP((PLANEJAMENTO!$AY$6/PLANEJAMENTO!$BG$3)*PLANEJAMENTO!$BJ$4,0)</f>
        <v>48</v>
      </c>
      <c r="P11" s="38"/>
      <c r="Q11" s="50">
        <f>ROUNDUP((PLANEJAMENTO!$AY$6/PLANEJAMENTO!$BG$3)*PLANEJAMENTO!$BJ$4,0)</f>
        <v>48</v>
      </c>
      <c r="R11" s="50">
        <f>ROUNDUP((PLANEJAMENTO!$AY$6/PLANEJAMENTO!$BG$3)*PLANEJAMENTO!$BJ$4,0)</f>
        <v>48</v>
      </c>
      <c r="S11" s="50">
        <f>ROUNDUP((PLANEJAMENTO!$AY$6/PLANEJAMENTO!$BG$3)*PLANEJAMENTO!$BJ$4,0)</f>
        <v>48</v>
      </c>
      <c r="T11" s="50">
        <f>ROUNDUP((PLANEJAMENTO!$AY$6/PLANEJAMENTO!$BG$3)*PLANEJAMENTO!$BJ$4,0)</f>
        <v>48</v>
      </c>
      <c r="U11" s="372"/>
      <c r="V11" s="372"/>
      <c r="W11" s="38"/>
      <c r="X11" s="50">
        <f>ROUNDUP((PLANEJAMENTO!$AY$6/PLANEJAMENTO!$BG$3)*PLANEJAMENTO!$BJ$4,0)</f>
        <v>48</v>
      </c>
      <c r="Y11" s="50">
        <f>ROUNDUP((PLANEJAMENTO!$AY$6/PLANEJAMENTO!$BG$3)*PLANEJAMENTO!$BJ$4,0)</f>
        <v>48</v>
      </c>
      <c r="Z11" s="50">
        <f>ROUNDUP((PLANEJAMENTO!$AY$6/PLANEJAMENTO!$BG$3)*PLANEJAMENTO!$BJ$4,0)</f>
        <v>48</v>
      </c>
      <c r="AA11" s="50">
        <f>ROUNDUP((PLANEJAMENTO!$AY$6/PLANEJAMENTO!$BG$3)*PLANEJAMENTO!$BJ$4,0)</f>
        <v>48</v>
      </c>
      <c r="AB11" s="50">
        <f>ROUNDUP((PLANEJAMENTO!$AY$6/PLANEJAMENTO!$BG$3)*PLANEJAMENTO!$BJ$4,0)</f>
        <v>48</v>
      </c>
      <c r="AC11" s="50">
        <f>ROUNDUP((PLANEJAMENTO!$AY$6/PLANEJAMENTO!$BG$3)*PLANEJAMENTO!$BJ$4,0)</f>
        <v>48</v>
      </c>
      <c r="AD11" s="38"/>
      <c r="AE11" s="50">
        <f>ROUNDUP((PLANEJAMENTO!$AY$6/PLANEJAMENTO!$BG$3)*PLANEJAMENTO!$BJ$4,0)</f>
        <v>48</v>
      </c>
      <c r="AF11" s="50">
        <f>ROUNDUP((PLANEJAMENTO!$AY$6/PLANEJAMENTO!$BG$3)*PLANEJAMENTO!$BJ$4,0)</f>
        <v>48</v>
      </c>
      <c r="AG11" s="50">
        <f>ROUNDUP((PLANEJAMENTO!$AY$6/PLANEJAMENTO!$BG$3)*PLANEJAMENTO!$BJ$4,0)</f>
        <v>48</v>
      </c>
      <c r="AH11" s="39"/>
      <c r="AI11" s="340">
        <f>ROUNDUP(SUM(D11:AG11),0)</f>
        <v>1152</v>
      </c>
      <c r="AK11" s="281" t="s">
        <v>51</v>
      </c>
      <c r="AL11" s="34" t="s">
        <v>88</v>
      </c>
      <c r="AM11" s="372"/>
      <c r="AN11" s="88">
        <f>ROUNDUP((PLANEJAMENTO!$BA$6/PLANEJAMENTO!$BG$4)*PLANEJAMENTO!$BJ$4,0)</f>
        <v>46</v>
      </c>
      <c r="AO11" s="88">
        <f>ROUNDUP((PLANEJAMENTO!$BA$6/PLANEJAMENTO!$BG$4)*PLANEJAMENTO!$BJ$4,0)</f>
        <v>46</v>
      </c>
      <c r="AP11" s="43"/>
      <c r="AQ11" s="88">
        <f>ROUNDUP((PLANEJAMENTO!$BA$6/PLANEJAMENTO!$BG$4)*PLANEJAMENTO!$BJ$4,0)</f>
        <v>46</v>
      </c>
      <c r="AR11" s="88">
        <f>ROUNDUP((PLANEJAMENTO!$BA$6/PLANEJAMENTO!$BG$4)*PLANEJAMENTO!$BJ$4,0)</f>
        <v>46</v>
      </c>
      <c r="AS11" s="88">
        <f>ROUNDUP((PLANEJAMENTO!$BA$6/PLANEJAMENTO!$BG$4)*PLANEJAMENTO!$BJ$4,0)</f>
        <v>46</v>
      </c>
      <c r="AT11" s="88">
        <f>ROUNDUP((PLANEJAMENTO!$BA$6/PLANEJAMENTO!$BG$4)*PLANEJAMENTO!$BJ$4,0)</f>
        <v>46</v>
      </c>
      <c r="AU11" s="88">
        <f>ROUNDUP((PLANEJAMENTO!$BA$6/PLANEJAMENTO!$BG$4)*PLANEJAMENTO!$BJ$4,0)</f>
        <v>46</v>
      </c>
      <c r="AV11" s="88">
        <f>ROUNDUP((PLANEJAMENTO!$BA$6/PLANEJAMENTO!$BG$4)*PLANEJAMENTO!$BJ$4,0)</f>
        <v>46</v>
      </c>
      <c r="AW11" s="43"/>
      <c r="AX11" s="88">
        <f>ROUNDUP((PLANEJAMENTO!$BA$6/PLANEJAMENTO!$BG$4)*PLANEJAMENTO!$BJ$4,0)</f>
        <v>46</v>
      </c>
      <c r="AY11" s="88">
        <f>ROUNDUP((PLANEJAMENTO!$BA$6/PLANEJAMENTO!$BG$4)*PLANEJAMENTO!$BJ$4,0)</f>
        <v>46</v>
      </c>
      <c r="AZ11" s="88">
        <f>ROUNDUP((PLANEJAMENTO!$BA$6/PLANEJAMENTO!$BG$4)*PLANEJAMENTO!$BJ$4,0)</f>
        <v>46</v>
      </c>
      <c r="BA11" s="88">
        <f>ROUNDUP((PLANEJAMENTO!$BA$6/PLANEJAMENTO!$BG$4)*PLANEJAMENTO!$BJ$4,0)</f>
        <v>46</v>
      </c>
      <c r="BB11" s="88">
        <f>ROUNDUP((PLANEJAMENTO!$BA$6/PLANEJAMENTO!$BG$4)*PLANEJAMENTO!$BJ$4,0)</f>
        <v>46</v>
      </c>
      <c r="BC11" s="88">
        <f>ROUNDUP((PLANEJAMENTO!$BA$6/PLANEJAMENTO!$BG$4)*PLANEJAMENTO!$BJ$4,0)</f>
        <v>46</v>
      </c>
      <c r="BD11" s="43"/>
      <c r="BE11" s="88">
        <f>ROUNDUP((PLANEJAMENTO!$BA$6/PLANEJAMENTO!$BG$4)*PLANEJAMENTO!$BJ$4,0)</f>
        <v>46</v>
      </c>
      <c r="BF11" s="88">
        <f>ROUNDUP((PLANEJAMENTO!$BA$6/PLANEJAMENTO!$BG$4)*PLANEJAMENTO!$BJ$4,0)</f>
        <v>46</v>
      </c>
      <c r="BG11" s="88">
        <f>ROUNDUP((PLANEJAMENTO!$BA$6/PLANEJAMENTO!$BG$4)*PLANEJAMENTO!$BJ$4,0)</f>
        <v>46</v>
      </c>
      <c r="BH11" s="88">
        <f>ROUNDUP((PLANEJAMENTO!$BA$6/PLANEJAMENTO!$BG$4)*PLANEJAMENTO!$BJ$4,0)</f>
        <v>46</v>
      </c>
      <c r="BI11" s="88">
        <f>ROUNDUP((PLANEJAMENTO!$BA$6/PLANEJAMENTO!$BG$4)*PLANEJAMENTO!$BJ$4,0)</f>
        <v>46</v>
      </c>
      <c r="BJ11" s="88">
        <f>ROUNDUP((PLANEJAMENTO!$BA$6/PLANEJAMENTO!$BG$4)*PLANEJAMENTO!$BJ$4,0)</f>
        <v>46</v>
      </c>
      <c r="BK11" s="43"/>
      <c r="BL11" s="88">
        <f>ROUNDUP((PLANEJAMENTO!$BA$6/PLANEJAMENTO!$BG$4)*PLANEJAMENTO!$BJ$4,0)</f>
        <v>46</v>
      </c>
      <c r="BM11" s="88">
        <f>ROUNDUP((PLANEJAMENTO!$BA$6/PLANEJAMENTO!$BG$4)*PLANEJAMENTO!$BJ$4,0)</f>
        <v>46</v>
      </c>
      <c r="BN11" s="88">
        <f>ROUNDUP((PLANEJAMENTO!$BA$6/PLANEJAMENTO!$BG$4)*PLANEJAMENTO!$BJ$4,0)</f>
        <v>46</v>
      </c>
      <c r="BO11" s="88">
        <f>ROUNDUP((PLANEJAMENTO!$BA$6/PLANEJAMENTO!$BG$4)*PLANEJAMENTO!$BJ$4,0)</f>
        <v>46</v>
      </c>
      <c r="BP11" s="88">
        <f>ROUNDUP((PLANEJAMENTO!$BA$6/PLANEJAMENTO!$BG$4)*PLANEJAMENTO!$BJ$4,0)</f>
        <v>46</v>
      </c>
      <c r="BQ11" s="88">
        <f>ROUNDUP((PLANEJAMENTO!$BA$6/PLANEJAMENTO!$BG$4)*PLANEJAMENTO!$BJ$4,0)</f>
        <v>46</v>
      </c>
      <c r="BR11" s="340">
        <f>ROUNDUP(SUM(AM11:BP11),0)</f>
        <v>1150</v>
      </c>
      <c r="BS11" s="353"/>
      <c r="BT11" s="281" t="s">
        <v>51</v>
      </c>
      <c r="BU11" s="34" t="s">
        <v>88</v>
      </c>
      <c r="BV11" s="38"/>
      <c r="BW11" s="88">
        <f>ROUNDUP((PLANEJAMENTO!$BC$6/PLANEJAMENTO!$BG$5)*PLANEJAMENTO!$BJ$4,0)</f>
        <v>44</v>
      </c>
      <c r="BX11" s="88">
        <f>ROUNDUP((PLANEJAMENTO!$BC$6/PLANEJAMENTO!$BG$5)*PLANEJAMENTO!$BJ$4,0)</f>
        <v>44</v>
      </c>
      <c r="BY11" s="88">
        <f>ROUNDUP((PLANEJAMENTO!$BC$6/PLANEJAMENTO!$BG$5)*PLANEJAMENTO!$BJ$4,0)</f>
        <v>44</v>
      </c>
      <c r="BZ11" s="88">
        <f>ROUNDUP((PLANEJAMENTO!$BC$6/PLANEJAMENTO!$BG$5)*PLANEJAMENTO!$BJ$4,0)</f>
        <v>44</v>
      </c>
      <c r="CA11" s="88">
        <f>ROUNDUP((PLANEJAMENTO!$BC$6/PLANEJAMENTO!$BG$5)*PLANEJAMENTO!$BJ$4,0)</f>
        <v>44</v>
      </c>
      <c r="CB11" s="88">
        <f>ROUNDUP((PLANEJAMENTO!$BC$6/PLANEJAMENTO!$BG$5)*PLANEJAMENTO!$BJ$4,0)</f>
        <v>44</v>
      </c>
      <c r="CC11" s="38"/>
      <c r="CD11" s="88">
        <f>ROUNDUP((PLANEJAMENTO!$BC$6/PLANEJAMENTO!$BG$5)*PLANEJAMENTO!$BJ$4,0)</f>
        <v>44</v>
      </c>
      <c r="CE11" s="88">
        <f>ROUNDUP((PLANEJAMENTO!$BC$6/PLANEJAMENTO!$BG$5)*PLANEJAMENTO!$BJ$4,0)</f>
        <v>44</v>
      </c>
      <c r="CF11" s="88">
        <f>ROUNDUP((PLANEJAMENTO!$BC$6/PLANEJAMENTO!$BG$5)*PLANEJAMENTO!$BJ$4,0)</f>
        <v>44</v>
      </c>
      <c r="CG11" s="88">
        <f>ROUNDUP((PLANEJAMENTO!$BC$6/PLANEJAMENTO!$BG$5)*PLANEJAMENTO!$BJ$4,0)</f>
        <v>44</v>
      </c>
      <c r="CH11" s="88">
        <f>ROUNDUP((PLANEJAMENTO!$BC$6/PLANEJAMENTO!$BG$5)*PLANEJAMENTO!$BJ$4,0)</f>
        <v>44</v>
      </c>
      <c r="CI11" s="88">
        <f>ROUNDUP((PLANEJAMENTO!$BC$6/PLANEJAMENTO!$BG$5)*PLANEJAMENTO!$BJ$4,0)</f>
        <v>44</v>
      </c>
      <c r="CJ11" s="38"/>
      <c r="CK11" s="88">
        <f>ROUNDUP((PLANEJAMENTO!$BC$6/PLANEJAMENTO!$BG$5)*PLANEJAMENTO!$BJ$4,0)</f>
        <v>44</v>
      </c>
      <c r="CL11" s="88">
        <f>ROUNDUP((PLANEJAMENTO!$BC$6/PLANEJAMENTO!$BG$5)*PLANEJAMENTO!$BJ$4,0)</f>
        <v>44</v>
      </c>
      <c r="CM11" s="88">
        <f>ROUNDUP((PLANEJAMENTO!$BC$6/PLANEJAMENTO!$BG$5)*PLANEJAMENTO!$BJ$4,0)</f>
        <v>44</v>
      </c>
      <c r="CN11" s="88">
        <f>ROUNDUP((PLANEJAMENTO!$BC$6/PLANEJAMENTO!$BG$5)*PLANEJAMENTO!$BJ$4,0)</f>
        <v>44</v>
      </c>
      <c r="CO11" s="88">
        <f>ROUNDUP((PLANEJAMENTO!$BC$6/PLANEJAMENTO!$BG$5)*PLANEJAMENTO!$BJ$4,0)</f>
        <v>44</v>
      </c>
      <c r="CP11" s="372"/>
      <c r="CQ11" s="372"/>
      <c r="CR11" s="372"/>
      <c r="CS11" s="372"/>
      <c r="CT11" s="372"/>
      <c r="CU11" s="372"/>
      <c r="CV11" s="372"/>
      <c r="CW11" s="372"/>
      <c r="CX11" s="372"/>
      <c r="CY11" s="372"/>
      <c r="CZ11" s="39"/>
      <c r="DA11" s="340">
        <f>ROUNDUP(SUM(BV11:CY11),0)</f>
        <v>748</v>
      </c>
      <c r="DB11" s="354"/>
      <c r="DC11" s="354"/>
      <c r="DD11" s="354"/>
      <c r="DE11" s="354"/>
      <c r="DF11" s="354"/>
      <c r="DG11" s="354"/>
      <c r="DH11" s="354"/>
      <c r="DI11" s="354"/>
      <c r="DJ11" s="354"/>
      <c r="DK11" s="354"/>
      <c r="DL11" s="354"/>
      <c r="DM11" s="354"/>
      <c r="DN11" s="354"/>
      <c r="DO11" s="354"/>
      <c r="DP11" s="354"/>
      <c r="DQ11" s="354"/>
      <c r="DR11" s="354"/>
      <c r="DS11" s="354"/>
      <c r="DT11" s="354"/>
      <c r="DU11" s="354"/>
      <c r="DV11" s="354"/>
      <c r="DW11" s="354"/>
      <c r="DX11" s="354"/>
      <c r="DY11" s="354"/>
      <c r="DZ11" s="354"/>
      <c r="EA11" s="354"/>
      <c r="EB11" s="354"/>
      <c r="EC11" s="354"/>
      <c r="ED11" s="354"/>
      <c r="EE11" s="354"/>
      <c r="EF11" s="354"/>
    </row>
    <row r="12" spans="1:136" ht="15" customHeight="1">
      <c r="A12" s="285"/>
      <c r="B12" s="282"/>
      <c r="C12" s="73" t="s">
        <v>89</v>
      </c>
      <c r="D12" s="88">
        <f>ROUNDUP((PLANEJAMENTO!$AZ$6/PLANEJAMENTO!$BG$3)*PLANEJAMENTO!$BJ$4,0)</f>
        <v>0</v>
      </c>
      <c r="E12" s="88">
        <f>ROUNDUP((PLANEJAMENTO!$AZ$6/PLANEJAMENTO!$BG$3)*PLANEJAMENTO!$BJ$4,0)</f>
        <v>0</v>
      </c>
      <c r="F12" s="88">
        <f>ROUNDUP((PLANEJAMENTO!$AZ$6/PLANEJAMENTO!$BG$3)*PLANEJAMENTO!$BJ$4,0)</f>
        <v>0</v>
      </c>
      <c r="G12" s="88">
        <f>ROUNDUP((PLANEJAMENTO!$AZ$6/PLANEJAMENTO!$BG$3)*PLANEJAMENTO!$BJ$4,0)</f>
        <v>0</v>
      </c>
      <c r="H12" s="88">
        <f>ROUNDUP((PLANEJAMENTO!$AZ$6/PLANEJAMENTO!$BG$3)*PLANEJAMENTO!$BJ$4,0)</f>
        <v>0</v>
      </c>
      <c r="I12" s="43"/>
      <c r="J12" s="88">
        <f>ROUNDUP((PLANEJAMENTO!$AZ$6/PLANEJAMENTO!$BG$3)*PLANEJAMENTO!$BJ$4,0)</f>
        <v>0</v>
      </c>
      <c r="K12" s="88">
        <f>ROUNDUP((PLANEJAMENTO!$AZ$6/PLANEJAMENTO!$BG$3)*PLANEJAMENTO!$BJ$4,0)</f>
        <v>0</v>
      </c>
      <c r="L12" s="88">
        <f>ROUNDUP((PLANEJAMENTO!$AZ$6/PLANEJAMENTO!$BG$3)*PLANEJAMENTO!$BJ$4,0)</f>
        <v>0</v>
      </c>
      <c r="M12" s="88">
        <f>ROUNDUP((PLANEJAMENTO!$AZ$6/PLANEJAMENTO!$BG$3)*PLANEJAMENTO!$BJ$4,0)</f>
        <v>0</v>
      </c>
      <c r="N12" s="88">
        <f>ROUNDUP((PLANEJAMENTO!$AZ$6/PLANEJAMENTO!$BG$3)*PLANEJAMENTO!$BJ$4,0)</f>
        <v>0</v>
      </c>
      <c r="O12" s="88">
        <f>ROUNDUP((PLANEJAMENTO!$AZ$6/PLANEJAMENTO!$BG$3)*PLANEJAMENTO!$BJ$4,0)</f>
        <v>0</v>
      </c>
      <c r="P12" s="43"/>
      <c r="Q12" s="88">
        <f>ROUNDUP((PLANEJAMENTO!$AZ$6/PLANEJAMENTO!$BG$3)*PLANEJAMENTO!$BJ$4,0)</f>
        <v>0</v>
      </c>
      <c r="R12" s="88">
        <f>ROUNDUP((PLANEJAMENTO!$AZ$6/PLANEJAMENTO!$BG$3)*PLANEJAMENTO!$BJ$4,0)</f>
        <v>0</v>
      </c>
      <c r="S12" s="88">
        <f>ROUNDUP((PLANEJAMENTO!$AZ$6/PLANEJAMENTO!$BG$3)*PLANEJAMENTO!$BJ$4,0)</f>
        <v>0</v>
      </c>
      <c r="T12" s="88">
        <f>ROUNDUP((PLANEJAMENTO!$AZ$6/PLANEJAMENTO!$BG$3)*PLANEJAMENTO!$BJ$4,0)</f>
        <v>0</v>
      </c>
      <c r="U12" s="45"/>
      <c r="V12" s="45"/>
      <c r="W12" s="43"/>
      <c r="X12" s="88">
        <f>ROUNDUP((PLANEJAMENTO!$AZ$6/PLANEJAMENTO!$BG$3)*PLANEJAMENTO!$BJ$4,0)</f>
        <v>0</v>
      </c>
      <c r="Y12" s="88">
        <f>ROUNDUP((PLANEJAMENTO!$AZ$6/PLANEJAMENTO!$BG$3)*PLANEJAMENTO!$BJ$4,0)</f>
        <v>0</v>
      </c>
      <c r="Z12" s="88">
        <f>ROUNDUP((PLANEJAMENTO!$AZ$6/PLANEJAMENTO!$BG$3)*PLANEJAMENTO!$BJ$4,0)</f>
        <v>0</v>
      </c>
      <c r="AA12" s="88">
        <f>ROUNDUP((PLANEJAMENTO!$AZ$6/PLANEJAMENTO!$BG$3)*PLANEJAMENTO!$BJ$4,0)</f>
        <v>0</v>
      </c>
      <c r="AB12" s="88">
        <f>ROUNDUP((PLANEJAMENTO!$AZ$6/PLANEJAMENTO!$BG$3)*PLANEJAMENTO!$BJ$4,0)</f>
        <v>0</v>
      </c>
      <c r="AC12" s="88">
        <f>ROUNDUP((PLANEJAMENTO!$AZ$6/PLANEJAMENTO!$BG$3)*PLANEJAMENTO!$BJ$4,0)</f>
        <v>0</v>
      </c>
      <c r="AD12" s="43"/>
      <c r="AE12" s="88">
        <f>ROUNDUP((PLANEJAMENTO!$AZ$6/PLANEJAMENTO!$BG$3)*PLANEJAMENTO!$BJ$4,0)</f>
        <v>0</v>
      </c>
      <c r="AF12" s="88">
        <f>ROUNDUP((PLANEJAMENTO!$AZ$6/PLANEJAMENTO!$BG$3)*PLANEJAMENTO!$BJ$4,0)</f>
        <v>0</v>
      </c>
      <c r="AG12" s="88">
        <f>ROUNDUP((PLANEJAMENTO!$AZ$6/PLANEJAMENTO!$BG$3)*PLANEJAMENTO!$BJ$4,0)</f>
        <v>0</v>
      </c>
      <c r="AH12" s="46"/>
      <c r="AI12" s="344">
        <f>SUM(D12:AG12)</f>
        <v>0</v>
      </c>
      <c r="AK12" s="282"/>
      <c r="AL12" s="73" t="s">
        <v>89</v>
      </c>
      <c r="AM12" s="45"/>
      <c r="AN12" s="88">
        <f>ROUNDUP((PLANEJAMENTO!$BB$6/PLANEJAMENTO!$BG$4)*PLANEJAMENTO!$BJ$4,0)</f>
        <v>0</v>
      </c>
      <c r="AO12" s="88">
        <f>ROUNDUP((PLANEJAMENTO!$BB$6/PLANEJAMENTO!$BG$4)*PLANEJAMENTO!$BJ$4,0)</f>
        <v>0</v>
      </c>
      <c r="AP12" s="43"/>
      <c r="AQ12" s="88">
        <f>ROUNDUP((PLANEJAMENTO!$BB$6/PLANEJAMENTO!$BG$4)*PLANEJAMENTO!$BJ$4,0)</f>
        <v>0</v>
      </c>
      <c r="AR12" s="88">
        <f>ROUNDUP((PLANEJAMENTO!$BB$6/PLANEJAMENTO!$BG$4)*PLANEJAMENTO!$BJ$4,0)</f>
        <v>0</v>
      </c>
      <c r="AS12" s="88">
        <f>ROUNDUP((PLANEJAMENTO!$BB$6/PLANEJAMENTO!$BG$4)*PLANEJAMENTO!$BJ$4,0)</f>
        <v>0</v>
      </c>
      <c r="AT12" s="88">
        <f>ROUNDUP((PLANEJAMENTO!$BB$6/PLANEJAMENTO!$BG$4)*PLANEJAMENTO!$BJ$4,0)</f>
        <v>0</v>
      </c>
      <c r="AU12" s="88">
        <f>ROUNDUP((PLANEJAMENTO!$BB$6/PLANEJAMENTO!$BG$4)*PLANEJAMENTO!$BJ$4,0)</f>
        <v>0</v>
      </c>
      <c r="AV12" s="88">
        <f>ROUNDUP((PLANEJAMENTO!$BB$6/PLANEJAMENTO!$BG$4)*PLANEJAMENTO!$BJ$4,0)</f>
        <v>0</v>
      </c>
      <c r="AW12" s="43"/>
      <c r="AX12" s="88">
        <f>ROUNDUP((PLANEJAMENTO!$BB$6/PLANEJAMENTO!$BG$4)*PLANEJAMENTO!$BJ$4,0)</f>
        <v>0</v>
      </c>
      <c r="AY12" s="88">
        <f>ROUNDUP((PLANEJAMENTO!$BB$6/PLANEJAMENTO!$BG$4)*PLANEJAMENTO!$BJ$4,0)</f>
        <v>0</v>
      </c>
      <c r="AZ12" s="88">
        <f>ROUNDUP((PLANEJAMENTO!$BB$6/PLANEJAMENTO!$BG$4)*PLANEJAMENTO!$BJ$4,0)</f>
        <v>0</v>
      </c>
      <c r="BA12" s="88">
        <f>ROUNDUP((PLANEJAMENTO!$BB$6/PLANEJAMENTO!$BG$4)*PLANEJAMENTO!$BJ$4,0)</f>
        <v>0</v>
      </c>
      <c r="BB12" s="88">
        <f>ROUNDUP((PLANEJAMENTO!$BB$6/PLANEJAMENTO!$BG$4)*PLANEJAMENTO!$BJ$4,0)</f>
        <v>0</v>
      </c>
      <c r="BC12" s="88">
        <f>ROUNDUP((PLANEJAMENTO!$BB$6/PLANEJAMENTO!$BG$4)*PLANEJAMENTO!$BJ$4,0)</f>
        <v>0</v>
      </c>
      <c r="BD12" s="43"/>
      <c r="BE12" s="88">
        <f>ROUNDUP((PLANEJAMENTO!$BB$6/PLANEJAMENTO!$BG$4)*PLANEJAMENTO!$BJ$4,0)</f>
        <v>0</v>
      </c>
      <c r="BF12" s="88">
        <f>ROUNDUP((PLANEJAMENTO!$BB$6/PLANEJAMENTO!$BG$4)*PLANEJAMENTO!$BJ$4,0)</f>
        <v>0</v>
      </c>
      <c r="BG12" s="88">
        <f>ROUNDUP((PLANEJAMENTO!$BB$6/PLANEJAMENTO!$BG$4)*PLANEJAMENTO!$BJ$4,0)</f>
        <v>0</v>
      </c>
      <c r="BH12" s="88">
        <f>ROUNDUP((PLANEJAMENTO!$BB$6/PLANEJAMENTO!$BG$4)*PLANEJAMENTO!$BJ$4,0)</f>
        <v>0</v>
      </c>
      <c r="BI12" s="88">
        <f>ROUNDUP((PLANEJAMENTO!$BB$6/PLANEJAMENTO!$BG$4)*PLANEJAMENTO!$BJ$4,0)</f>
        <v>0</v>
      </c>
      <c r="BJ12" s="88">
        <f>ROUNDUP((PLANEJAMENTO!$BB$6/PLANEJAMENTO!$BG$4)*PLANEJAMENTO!$BJ$4,0)</f>
        <v>0</v>
      </c>
      <c r="BK12" s="43"/>
      <c r="BL12" s="88">
        <f>ROUNDUP((PLANEJAMENTO!$BB$6/PLANEJAMENTO!$BG$4)*PLANEJAMENTO!$BJ$4,0)</f>
        <v>0</v>
      </c>
      <c r="BM12" s="88">
        <f>ROUNDUP((PLANEJAMENTO!$BB$6/PLANEJAMENTO!$BG$4)*PLANEJAMENTO!$BJ$4,0)</f>
        <v>0</v>
      </c>
      <c r="BN12" s="88">
        <f>ROUNDUP((PLANEJAMENTO!$BB$6/PLANEJAMENTO!$BG$4)*PLANEJAMENTO!$BJ$4,0)</f>
        <v>0</v>
      </c>
      <c r="BO12" s="88">
        <f>ROUNDUP((PLANEJAMENTO!$BB$6/PLANEJAMENTO!$BG$4)*PLANEJAMENTO!$BJ$4,0)</f>
        <v>0</v>
      </c>
      <c r="BP12" s="88">
        <f>ROUNDUP((PLANEJAMENTO!$BB$6/PLANEJAMENTO!$BG$4)*PLANEJAMENTO!$BJ$4,0)</f>
        <v>0</v>
      </c>
      <c r="BQ12" s="88">
        <f>ROUNDUP((PLANEJAMENTO!$BB$6/PLANEJAMENTO!$BG$4)*PLANEJAMENTO!$BJ$4,0)</f>
        <v>0</v>
      </c>
      <c r="BR12" s="344">
        <f>SUM(AM12:BP12)</f>
        <v>0</v>
      </c>
      <c r="BS12" s="353"/>
      <c r="BT12" s="282"/>
      <c r="BU12" s="73" t="s">
        <v>89</v>
      </c>
      <c r="BV12" s="43"/>
      <c r="BW12" s="88">
        <f>ROUNDUP((PLANEJAMENTO!$BD$6/PLANEJAMENTO!$BG$3)*PLANEJAMENTO!$BJ$4,0)</f>
        <v>0</v>
      </c>
      <c r="BX12" s="88">
        <f>ROUNDUP((PLANEJAMENTO!$BD$6/PLANEJAMENTO!$BG$3)*PLANEJAMENTO!$BJ$4,0)</f>
        <v>0</v>
      </c>
      <c r="BY12" s="88">
        <f>ROUNDUP((PLANEJAMENTO!$BD$6/PLANEJAMENTO!$BG$3)*PLANEJAMENTO!$BJ$4,0)</f>
        <v>0</v>
      </c>
      <c r="BZ12" s="88">
        <f>ROUNDUP((PLANEJAMENTO!$BD$6/PLANEJAMENTO!$BG$3)*PLANEJAMENTO!$BJ$4,0)</f>
        <v>0</v>
      </c>
      <c r="CA12" s="88">
        <f>ROUNDUP((PLANEJAMENTO!$BD$6/PLANEJAMENTO!$BG$3)*PLANEJAMENTO!$BJ$4,0)</f>
        <v>0</v>
      </c>
      <c r="CB12" s="88">
        <f>ROUNDUP((PLANEJAMENTO!$BD$6/PLANEJAMENTO!$BG$3)*PLANEJAMENTO!$BJ$4,0)</f>
        <v>0</v>
      </c>
      <c r="CC12" s="43"/>
      <c r="CD12" s="88">
        <f>ROUNDUP((PLANEJAMENTO!$BD$6/PLANEJAMENTO!$BG$3)*PLANEJAMENTO!$BJ$4,0)</f>
        <v>0</v>
      </c>
      <c r="CE12" s="88">
        <f>ROUNDUP((PLANEJAMENTO!$BD$6/PLANEJAMENTO!$BG$3)*PLANEJAMENTO!$BJ$4,0)</f>
        <v>0</v>
      </c>
      <c r="CF12" s="88">
        <f>ROUNDUP((PLANEJAMENTO!$BD$6/PLANEJAMENTO!$BG$3)*PLANEJAMENTO!$BJ$4,0)</f>
        <v>0</v>
      </c>
      <c r="CG12" s="88">
        <f>ROUNDUP((PLANEJAMENTO!$BD$6/PLANEJAMENTO!$BG$3)*PLANEJAMENTO!$BJ$4,0)</f>
        <v>0</v>
      </c>
      <c r="CH12" s="88">
        <f>ROUNDUP((PLANEJAMENTO!$BD$6/PLANEJAMENTO!$BG$3)*PLANEJAMENTO!$BJ$4,0)</f>
        <v>0</v>
      </c>
      <c r="CI12" s="88">
        <f>ROUNDUP((PLANEJAMENTO!$BD$6/PLANEJAMENTO!$BG$3)*PLANEJAMENTO!$BJ$4,0)</f>
        <v>0</v>
      </c>
      <c r="CJ12" s="43"/>
      <c r="CK12" s="88">
        <f>ROUNDUP((PLANEJAMENTO!$BD$6/PLANEJAMENTO!$BG$3)*PLANEJAMENTO!$BJ$4,0)</f>
        <v>0</v>
      </c>
      <c r="CL12" s="88">
        <f>ROUNDUP((PLANEJAMENTO!$BD$6/PLANEJAMENTO!$BG$3)*PLANEJAMENTO!$BJ$4,0)</f>
        <v>0</v>
      </c>
      <c r="CM12" s="88">
        <f>ROUNDUP((PLANEJAMENTO!$BD$6/PLANEJAMENTO!$BG$3)*PLANEJAMENTO!$BJ$4,0)</f>
        <v>0</v>
      </c>
      <c r="CN12" s="88">
        <f>ROUNDUP((PLANEJAMENTO!$BD$6/PLANEJAMENTO!$BG$3)*PLANEJAMENTO!$BJ$4,0)</f>
        <v>0</v>
      </c>
      <c r="CO12" s="88">
        <f>ROUNDUP((PLANEJAMENTO!$BD$6/PLANEJAMENTO!$BG$3)*PLANEJAMENTO!$BJ$4,0)</f>
        <v>0</v>
      </c>
      <c r="CP12" s="45"/>
      <c r="CQ12" s="45"/>
      <c r="CR12" s="45"/>
      <c r="CS12" s="45"/>
      <c r="CT12" s="45"/>
      <c r="CU12" s="45"/>
      <c r="CV12" s="45"/>
      <c r="CW12" s="45"/>
      <c r="CX12" s="45"/>
      <c r="CY12" s="45"/>
      <c r="CZ12" s="46"/>
      <c r="DA12" s="344">
        <f>SUM(BV12:CY12)</f>
        <v>0</v>
      </c>
      <c r="DB12" s="354"/>
      <c r="DC12" s="354"/>
      <c r="DD12" s="354"/>
      <c r="DE12" s="354"/>
      <c r="DF12" s="354"/>
      <c r="DG12" s="354"/>
      <c r="DH12" s="354"/>
      <c r="DI12" s="354"/>
      <c r="DJ12" s="354"/>
      <c r="DK12" s="354"/>
      <c r="DL12" s="354"/>
      <c r="DM12" s="354"/>
      <c r="DN12" s="354"/>
      <c r="DO12" s="354"/>
      <c r="DP12" s="354"/>
      <c r="DQ12" s="354"/>
      <c r="DR12" s="354"/>
      <c r="DS12" s="354"/>
      <c r="DT12" s="354"/>
      <c r="DU12" s="354"/>
      <c r="DV12" s="354"/>
      <c r="DW12" s="354"/>
      <c r="DX12" s="354"/>
      <c r="DY12" s="354"/>
      <c r="DZ12" s="354"/>
      <c r="EA12" s="354"/>
      <c r="EB12" s="354"/>
      <c r="EC12" s="354"/>
      <c r="ED12" s="354"/>
      <c r="EE12" s="354"/>
      <c r="EF12" s="354"/>
    </row>
    <row r="13" spans="1:136" ht="15" customHeight="1">
      <c r="A13" s="285"/>
      <c r="B13" s="282"/>
      <c r="C13" s="73" t="s">
        <v>388</v>
      </c>
      <c r="D13" s="88">
        <f>SUM(D11:D12)</f>
        <v>48</v>
      </c>
      <c r="E13" s="88">
        <f t="shared" ref="E13" si="106">SUM(E11:E12)</f>
        <v>48</v>
      </c>
      <c r="F13" s="88">
        <f t="shared" ref="F13" si="107">SUM(F11:F12)</f>
        <v>48</v>
      </c>
      <c r="G13" s="88">
        <f t="shared" ref="G13" si="108">SUM(G11:G12)</f>
        <v>48</v>
      </c>
      <c r="H13" s="88">
        <f t="shared" ref="H13" si="109">SUM(H11:H12)</f>
        <v>48</v>
      </c>
      <c r="I13" s="43"/>
      <c r="J13" s="88">
        <f>SUM(J11:J12)</f>
        <v>48</v>
      </c>
      <c r="K13" s="88">
        <f t="shared" ref="K13" si="110">SUM(K11:K12)</f>
        <v>48</v>
      </c>
      <c r="L13" s="88">
        <f t="shared" ref="L13" si="111">SUM(L11:L12)</f>
        <v>48</v>
      </c>
      <c r="M13" s="88">
        <f t="shared" ref="M13" si="112">SUM(M11:M12)</f>
        <v>48</v>
      </c>
      <c r="N13" s="88">
        <f t="shared" ref="N13" si="113">SUM(N11:N12)</f>
        <v>48</v>
      </c>
      <c r="O13" s="88">
        <f>SUM(O11:O12)</f>
        <v>48</v>
      </c>
      <c r="P13" s="43"/>
      <c r="Q13" s="88">
        <f>SUM(Q11:Q12)</f>
        <v>48</v>
      </c>
      <c r="R13" s="88">
        <f t="shared" ref="R13" si="114">SUM(R11:R12)</f>
        <v>48</v>
      </c>
      <c r="S13" s="88">
        <f t="shared" ref="S13" si="115">SUM(S11:S12)</f>
        <v>48</v>
      </c>
      <c r="T13" s="88">
        <f t="shared" ref="T13" si="116">SUM(T11:T12)</f>
        <v>48</v>
      </c>
      <c r="U13" s="45"/>
      <c r="V13" s="45"/>
      <c r="W13" s="43"/>
      <c r="X13" s="88">
        <f>SUM(X11:X12)</f>
        <v>48</v>
      </c>
      <c r="Y13" s="88">
        <f t="shared" ref="Y13" si="117">SUM(Y11:Y12)</f>
        <v>48</v>
      </c>
      <c r="Z13" s="88">
        <f t="shared" ref="Z13" si="118">SUM(Z11:Z12)</f>
        <v>48</v>
      </c>
      <c r="AA13" s="88">
        <f t="shared" ref="AA13" si="119">SUM(AA11:AA12)</f>
        <v>48</v>
      </c>
      <c r="AB13" s="88">
        <f t="shared" ref="AB13" si="120">SUM(AB11:AB12)</f>
        <v>48</v>
      </c>
      <c r="AC13" s="88">
        <f>SUM(AC11:AC12)</f>
        <v>48</v>
      </c>
      <c r="AD13" s="43"/>
      <c r="AE13" s="88">
        <f t="shared" ref="AE13" si="121">SUM(AE11:AE12)</f>
        <v>48</v>
      </c>
      <c r="AF13" s="88">
        <f t="shared" ref="AF13" si="122">SUM(AF11:AF12)</f>
        <v>48</v>
      </c>
      <c r="AG13" s="88">
        <f>SUM(AG11:AG12)</f>
        <v>48</v>
      </c>
      <c r="AH13" s="46"/>
      <c r="AI13" s="89"/>
      <c r="AK13" s="282"/>
      <c r="AL13" s="73" t="s">
        <v>388</v>
      </c>
      <c r="AM13" s="45"/>
      <c r="AN13" s="88">
        <f t="shared" ref="AN13" si="123">SUM(AN11:AN12)</f>
        <v>46</v>
      </c>
      <c r="AO13" s="88">
        <f t="shared" ref="AO13" si="124">SUM(AO11:AO12)</f>
        <v>46</v>
      </c>
      <c r="AP13" s="43"/>
      <c r="AQ13" s="88">
        <f>SUM(AQ11:AQ12)</f>
        <v>46</v>
      </c>
      <c r="AR13" s="88">
        <f t="shared" ref="AR13" si="125">SUM(AR11:AR12)</f>
        <v>46</v>
      </c>
      <c r="AS13" s="88">
        <f t="shared" ref="AS13" si="126">SUM(AS11:AS12)</f>
        <v>46</v>
      </c>
      <c r="AT13" s="88">
        <f t="shared" ref="AT13" si="127">SUM(AT11:AT12)</f>
        <v>46</v>
      </c>
      <c r="AU13" s="88">
        <f t="shared" ref="AU13" si="128">SUM(AU11:AU12)</f>
        <v>46</v>
      </c>
      <c r="AV13" s="88">
        <f>SUM(AV11:AV12)</f>
        <v>46</v>
      </c>
      <c r="AW13" s="43"/>
      <c r="AX13" s="88">
        <f>SUM(AX11:AX12)</f>
        <v>46</v>
      </c>
      <c r="AY13" s="88">
        <f t="shared" ref="AY13" si="129">SUM(AY11:AY12)</f>
        <v>46</v>
      </c>
      <c r="AZ13" s="88">
        <f t="shared" ref="AZ13" si="130">SUM(AZ11:AZ12)</f>
        <v>46</v>
      </c>
      <c r="BA13" s="88">
        <f t="shared" ref="BA13" si="131">SUM(BA11:BA12)</f>
        <v>46</v>
      </c>
      <c r="BB13" s="88">
        <f t="shared" ref="BB13" si="132">SUM(BB11:BB12)</f>
        <v>46</v>
      </c>
      <c r="BC13" s="88">
        <f>SUM(BC11:BC12)</f>
        <v>46</v>
      </c>
      <c r="BD13" s="43"/>
      <c r="BE13" s="88">
        <f>SUM(BE11:BE12)</f>
        <v>46</v>
      </c>
      <c r="BF13" s="88">
        <f t="shared" ref="BF13" si="133">SUM(BF11:BF12)</f>
        <v>46</v>
      </c>
      <c r="BG13" s="88">
        <f t="shared" ref="BG13" si="134">SUM(BG11:BG12)</f>
        <v>46</v>
      </c>
      <c r="BH13" s="88">
        <f t="shared" ref="BH13" si="135">SUM(BH11:BH12)</f>
        <v>46</v>
      </c>
      <c r="BI13" s="88">
        <f t="shared" ref="BI13" si="136">SUM(BI11:BI12)</f>
        <v>46</v>
      </c>
      <c r="BJ13" s="88">
        <f>SUM(BJ11:BJ12)</f>
        <v>46</v>
      </c>
      <c r="BK13" s="43"/>
      <c r="BL13" s="88">
        <f>SUM(BL11:BL12)</f>
        <v>46</v>
      </c>
      <c r="BM13" s="88">
        <f t="shared" ref="BM13" si="137">SUM(BM11:BM12)</f>
        <v>46</v>
      </c>
      <c r="BN13" s="88">
        <f t="shared" ref="BN13" si="138">SUM(BN11:BN12)</f>
        <v>46</v>
      </c>
      <c r="BO13" s="88">
        <f t="shared" ref="BO13" si="139">SUM(BO11:BO12)</f>
        <v>46</v>
      </c>
      <c r="BP13" s="88">
        <f t="shared" ref="BP13:BQ13" si="140">SUM(BP11:BP12)</f>
        <v>46</v>
      </c>
      <c r="BQ13" s="88">
        <f t="shared" si="140"/>
        <v>46</v>
      </c>
      <c r="BR13" s="89"/>
      <c r="BS13" s="353"/>
      <c r="BT13" s="282"/>
      <c r="BU13" s="73" t="s">
        <v>388</v>
      </c>
      <c r="BV13" s="43"/>
      <c r="BW13" s="88">
        <f t="shared" ref="BW13" si="141">SUM(BW11:BW12)</f>
        <v>44</v>
      </c>
      <c r="BX13" s="88">
        <f t="shared" ref="BX13" si="142">SUM(BX11:BX12)</f>
        <v>44</v>
      </c>
      <c r="BY13" s="88">
        <f t="shared" ref="BY13" si="143">SUM(BY11:BY12)</f>
        <v>44</v>
      </c>
      <c r="BZ13" s="88">
        <f t="shared" ref="BZ13" si="144">SUM(BZ11:BZ12)</f>
        <v>44</v>
      </c>
      <c r="CA13" s="88">
        <f>SUM(CA11:CA12)</f>
        <v>44</v>
      </c>
      <c r="CB13" s="88">
        <f>SUM(CB11:CB12)</f>
        <v>44</v>
      </c>
      <c r="CC13" s="43"/>
      <c r="CD13" s="88">
        <f t="shared" ref="CD13" si="145">SUM(CD11:CD12)</f>
        <v>44</v>
      </c>
      <c r="CE13" s="88">
        <f t="shared" ref="CE13" si="146">SUM(CE11:CE12)</f>
        <v>44</v>
      </c>
      <c r="CF13" s="88">
        <f t="shared" ref="CF13" si="147">SUM(CF11:CF12)</f>
        <v>44</v>
      </c>
      <c r="CG13" s="88">
        <f>SUM(CG11:CG12)</f>
        <v>44</v>
      </c>
      <c r="CH13" s="88">
        <f>SUM(CH11:CH12)</f>
        <v>44</v>
      </c>
      <c r="CI13" s="88">
        <f>SUM(CI11:CI12)</f>
        <v>44</v>
      </c>
      <c r="CJ13" s="43"/>
      <c r="CK13" s="88">
        <f t="shared" ref="CK13" si="148">SUM(CK11:CK12)</f>
        <v>44</v>
      </c>
      <c r="CL13" s="88">
        <f t="shared" ref="CL13" si="149">SUM(CL11:CL12)</f>
        <v>44</v>
      </c>
      <c r="CM13" s="88">
        <f t="shared" ref="CM13" si="150">SUM(CM11:CM12)</f>
        <v>44</v>
      </c>
      <c r="CN13" s="88">
        <f>SUM(CN11:CN12)</f>
        <v>44</v>
      </c>
      <c r="CO13" s="88">
        <f>SUM(CO11:CO12)</f>
        <v>44</v>
      </c>
      <c r="CP13" s="45"/>
      <c r="CQ13" s="45"/>
      <c r="CR13" s="45"/>
      <c r="CS13" s="45"/>
      <c r="CT13" s="45"/>
      <c r="CU13" s="45"/>
      <c r="CV13" s="45"/>
      <c r="CW13" s="45"/>
      <c r="CX13" s="45"/>
      <c r="CY13" s="45"/>
      <c r="CZ13" s="46"/>
      <c r="DA13" s="89"/>
      <c r="DB13" s="354"/>
      <c r="DC13" s="354"/>
      <c r="DD13" s="354"/>
      <c r="DE13" s="354"/>
      <c r="DF13" s="354"/>
      <c r="DG13" s="354"/>
      <c r="DH13" s="354"/>
      <c r="DI13" s="354"/>
      <c r="DJ13" s="354"/>
      <c r="DK13" s="354"/>
      <c r="DL13" s="354"/>
      <c r="DM13" s="354"/>
      <c r="DN13" s="354"/>
      <c r="DO13" s="354"/>
      <c r="DP13" s="354"/>
      <c r="DQ13" s="354"/>
      <c r="DR13" s="354"/>
      <c r="DS13" s="354"/>
      <c r="DT13" s="354"/>
      <c r="DU13" s="354"/>
      <c r="DV13" s="354"/>
      <c r="DW13" s="354"/>
      <c r="DX13" s="354"/>
      <c r="DY13" s="354"/>
      <c r="DZ13" s="354"/>
      <c r="EA13" s="354"/>
      <c r="EB13" s="354"/>
      <c r="EC13" s="354"/>
      <c r="ED13" s="354"/>
      <c r="EE13" s="354"/>
      <c r="EF13" s="354"/>
    </row>
    <row r="14" spans="1:136" ht="15" customHeight="1">
      <c r="A14" s="285"/>
      <c r="B14" s="282"/>
      <c r="C14" s="35" t="s">
        <v>45</v>
      </c>
      <c r="D14" s="33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85"/>
      <c r="V14" s="385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28"/>
      <c r="AI14" s="30">
        <f>SUM(D14:AG14)</f>
        <v>0</v>
      </c>
      <c r="AK14" s="282"/>
      <c r="AL14" s="35" t="s">
        <v>45</v>
      </c>
      <c r="AM14" s="385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30">
        <f>SUM(AM14:BP14)</f>
        <v>0</v>
      </c>
      <c r="BS14" s="353"/>
      <c r="BT14" s="282"/>
      <c r="BU14" s="35" t="s">
        <v>45</v>
      </c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385"/>
      <c r="CQ14" s="385"/>
      <c r="CR14" s="385"/>
      <c r="CS14" s="385"/>
      <c r="CT14" s="385"/>
      <c r="CU14" s="385"/>
      <c r="CV14" s="385"/>
      <c r="CW14" s="385"/>
      <c r="CX14" s="385"/>
      <c r="CY14" s="385"/>
      <c r="CZ14" s="28"/>
      <c r="DA14" s="30">
        <f>SUM(BV14:CY14)</f>
        <v>0</v>
      </c>
      <c r="DB14" s="354"/>
      <c r="DC14" s="354"/>
      <c r="DD14" s="354"/>
      <c r="DE14" s="354"/>
      <c r="DF14" s="354"/>
      <c r="DG14" s="354"/>
      <c r="DH14" s="354"/>
      <c r="DI14" s="354"/>
      <c r="DJ14" s="354"/>
      <c r="DK14" s="354"/>
      <c r="DL14" s="354"/>
      <c r="DM14" s="354"/>
      <c r="DN14" s="354"/>
      <c r="DO14" s="354"/>
      <c r="DP14" s="354"/>
      <c r="DQ14" s="354"/>
      <c r="DR14" s="354"/>
      <c r="DS14" s="354"/>
      <c r="DT14" s="354"/>
      <c r="DU14" s="354"/>
      <c r="DV14" s="354"/>
      <c r="DW14" s="354"/>
      <c r="DX14" s="354"/>
      <c r="DY14" s="354"/>
      <c r="DZ14" s="354"/>
      <c r="EA14" s="354"/>
      <c r="EB14" s="354"/>
      <c r="EC14" s="354"/>
      <c r="ED14" s="354"/>
      <c r="EE14" s="354"/>
      <c r="EF14" s="354"/>
    </row>
    <row r="15" spans="1:136" ht="15" customHeight="1" thickBot="1">
      <c r="A15" s="285"/>
      <c r="B15" s="282"/>
      <c r="C15" s="73" t="s">
        <v>389</v>
      </c>
      <c r="D15" s="342">
        <f>IF(D14&gt;D11,D11,D14)-D11</f>
        <v>-48</v>
      </c>
      <c r="E15" s="342">
        <f>D15+(IF(E14&gt;E11,E11,E14)-E11)</f>
        <v>-96</v>
      </c>
      <c r="F15" s="342">
        <f t="shared" ref="F15" si="151">E15+(IF(F14&gt;F11,F11,F14)-F11)</f>
        <v>-144</v>
      </c>
      <c r="G15" s="342">
        <f t="shared" ref="G15" si="152">F15+(IF(G14&gt;G11,G11,G14)-G11)</f>
        <v>-192</v>
      </c>
      <c r="H15" s="342">
        <f t="shared" ref="H15" si="153">G15+(IF(H14&gt;H11,H11,H14)-H11)</f>
        <v>-240</v>
      </c>
      <c r="I15" s="27"/>
      <c r="J15" s="342">
        <f>H15+(IF(J14&gt;J11,J11,J14)-J11)</f>
        <v>-288</v>
      </c>
      <c r="K15" s="342">
        <f t="shared" ref="K15" si="154">J15+(IF(K14&gt;K11,K11,K14)-K11)</f>
        <v>-336</v>
      </c>
      <c r="L15" s="342">
        <f t="shared" ref="L15" si="155">K15+(IF(L14&gt;L11,L11,L14)-L11)</f>
        <v>-384</v>
      </c>
      <c r="M15" s="342">
        <f t="shared" ref="M15" si="156">L15+(IF(M14&gt;M11,M11,M14)-M11)</f>
        <v>-432</v>
      </c>
      <c r="N15" s="342">
        <f t="shared" ref="N15" si="157">M15+(IF(N14&gt;N11,N11,N14)-N11)</f>
        <v>-480</v>
      </c>
      <c r="O15" s="342">
        <f t="shared" ref="O15" si="158">N15+(IF(O14&gt;O11,O11,O14)-O11)</f>
        <v>-528</v>
      </c>
      <c r="P15" s="27"/>
      <c r="Q15" s="342">
        <f>O15+(IF(Q14&gt;Q11,Q11,Q14)-Q11)</f>
        <v>-576</v>
      </c>
      <c r="R15" s="342">
        <f t="shared" ref="R15" si="159">Q15+(IF(R14&gt;R11,R11,R14)-R11)</f>
        <v>-624</v>
      </c>
      <c r="S15" s="342">
        <f t="shared" ref="S15" si="160">R15+(IF(S14&gt;S11,S11,S14)-S11)</f>
        <v>-672</v>
      </c>
      <c r="T15" s="342">
        <f t="shared" ref="T15" si="161">S15+(IF(T14&gt;T11,T11,T14)-T11)</f>
        <v>-720</v>
      </c>
      <c r="U15" s="386"/>
      <c r="V15" s="386"/>
      <c r="W15" s="27"/>
      <c r="X15" s="342">
        <f>T15+(IF(X14&gt;X11,X11,X14)-X11)</f>
        <v>-768</v>
      </c>
      <c r="Y15" s="342">
        <f t="shared" ref="Y15" si="162">X15+(IF(Y14&gt;Y11,Y11,Y14)-Y11)</f>
        <v>-816</v>
      </c>
      <c r="Z15" s="342">
        <f t="shared" ref="Z15" si="163">Y15+(IF(Z14&gt;Z11,Z11,Z14)-Z11)</f>
        <v>-864</v>
      </c>
      <c r="AA15" s="342">
        <f t="shared" ref="AA15" si="164">Z15+(IF(AA14&gt;AA11,AA11,AA14)-AA11)</f>
        <v>-912</v>
      </c>
      <c r="AB15" s="342">
        <f t="shared" ref="AB15" si="165">AA15+(IF(AB14&gt;AB11,AB11,AB14)-AB11)</f>
        <v>-960</v>
      </c>
      <c r="AC15" s="342">
        <f t="shared" ref="AC15" si="166">AB15+(IF(AC14&gt;AC11,AC11,AC14)-AC11)</f>
        <v>-1008</v>
      </c>
      <c r="AD15" s="27"/>
      <c r="AE15" s="342">
        <f>AC15+(IF(AE14&gt;AE11,AE11,AE14)-AE11)</f>
        <v>-1056</v>
      </c>
      <c r="AF15" s="342">
        <f t="shared" ref="AF15" si="167">AE15+(IF(AF14&gt;AF11,AF11,AF14)-AF11)</f>
        <v>-1104</v>
      </c>
      <c r="AG15" s="342">
        <f t="shared" ref="AG15" si="168">AF15+(IF(AG14&gt;AG11,AG11,AG14)-AG11)</f>
        <v>-1152</v>
      </c>
      <c r="AH15" s="29"/>
      <c r="AI15" s="31">
        <f>ROUNDUP(AG15,0)</f>
        <v>-1152</v>
      </c>
      <c r="AK15" s="282"/>
      <c r="AL15" s="73" t="s">
        <v>389</v>
      </c>
      <c r="AM15" s="386"/>
      <c r="AN15" s="342">
        <f t="shared" ref="AN15" si="169">AM15+(IF(AN14&gt;AN11,AN11,AN14)-AN11)</f>
        <v>-46</v>
      </c>
      <c r="AO15" s="342">
        <f t="shared" ref="AO15" si="170">AN15+(IF(AO14&gt;AO11,AO11,AO14)-AO11)</f>
        <v>-92</v>
      </c>
      <c r="AP15" s="27"/>
      <c r="AQ15" s="342">
        <f>AO15+(IF(AQ14&gt;AQ11,AQ11,AQ14)-AQ11)</f>
        <v>-138</v>
      </c>
      <c r="AR15" s="342">
        <f t="shared" ref="AR15" si="171">AQ15+(IF(AR14&gt;AR11,AR11,AR14)-AR11)</f>
        <v>-184</v>
      </c>
      <c r="AS15" s="342">
        <f t="shared" ref="AS15" si="172">AR15+(IF(AS14&gt;AS11,AS11,AS14)-AS11)</f>
        <v>-230</v>
      </c>
      <c r="AT15" s="342">
        <f t="shared" ref="AT15" si="173">AS15+(IF(AT14&gt;AT11,AT11,AT14)-AT11)</f>
        <v>-276</v>
      </c>
      <c r="AU15" s="342">
        <f t="shared" ref="AU15" si="174">AT15+(IF(AU14&gt;AU11,AU11,AU14)-AU11)</f>
        <v>-322</v>
      </c>
      <c r="AV15" s="342">
        <f t="shared" ref="AV15" si="175">AU15+(IF(AV14&gt;AV11,AV11,AV14)-AV11)</f>
        <v>-368</v>
      </c>
      <c r="AW15" s="27"/>
      <c r="AX15" s="342">
        <f>AV15+(IF(AX14&gt;AX11,AX11,AX14)-AX11)</f>
        <v>-414</v>
      </c>
      <c r="AY15" s="342">
        <f t="shared" ref="AY15" si="176">AX15+(IF(AY14&gt;AY11,AY11,AY14)-AY11)</f>
        <v>-460</v>
      </c>
      <c r="AZ15" s="342">
        <f t="shared" ref="AZ15" si="177">AY15+(IF(AZ14&gt;AZ11,AZ11,AZ14)-AZ11)</f>
        <v>-506</v>
      </c>
      <c r="BA15" s="342">
        <f t="shared" ref="BA15" si="178">AZ15+(IF(BA14&gt;BA11,BA11,BA14)-BA11)</f>
        <v>-552</v>
      </c>
      <c r="BB15" s="342">
        <f t="shared" ref="BB15" si="179">BA15+(IF(BB14&gt;BB11,BB11,BB14)-BB11)</f>
        <v>-598</v>
      </c>
      <c r="BC15" s="342">
        <f t="shared" ref="BC15" si="180">BB15+(IF(BC14&gt;BC11,BC11,BC14)-BC11)</f>
        <v>-644</v>
      </c>
      <c r="BD15" s="27"/>
      <c r="BE15" s="342">
        <f>BC15+(IF(BE14&gt;BE11,BE11,BE14)-BE11)</f>
        <v>-690</v>
      </c>
      <c r="BF15" s="342">
        <f t="shared" ref="BF15" si="181">BE15+(IF(BF14&gt;BF11,BF11,BF14)-BF11)</f>
        <v>-736</v>
      </c>
      <c r="BG15" s="342">
        <f t="shared" ref="BG15" si="182">BF15+(IF(BG14&gt;BG11,BG11,BG14)-BG11)</f>
        <v>-782</v>
      </c>
      <c r="BH15" s="342">
        <f t="shared" ref="BH15" si="183">BG15+(IF(BH14&gt;BH11,BH11,BH14)-BH11)</f>
        <v>-828</v>
      </c>
      <c r="BI15" s="342">
        <f t="shared" ref="BI15" si="184">BH15+(IF(BI14&gt;BI11,BI11,BI14)-BI11)</f>
        <v>-874</v>
      </c>
      <c r="BJ15" s="342">
        <f t="shared" ref="BJ15" si="185">BI15+(IF(BJ14&gt;BJ11,BJ11,BJ14)-BJ11)</f>
        <v>-920</v>
      </c>
      <c r="BK15" s="27"/>
      <c r="BL15" s="342">
        <f>BJ15+(IF(BL14&gt;BL11,BL11,BL14)-BL11)</f>
        <v>-966</v>
      </c>
      <c r="BM15" s="342">
        <f t="shared" ref="BM15" si="186">BL15+(IF(BM14&gt;BM11,BM11,BM14)-BM11)</f>
        <v>-1012</v>
      </c>
      <c r="BN15" s="342">
        <f t="shared" ref="BN15" si="187">BM15+(IF(BN14&gt;BN11,BN11,BN14)-BN11)</f>
        <v>-1058</v>
      </c>
      <c r="BO15" s="342">
        <f t="shared" ref="BO15" si="188">BN15+(IF(BO14&gt;BO11,BO11,BO14)-BO11)</f>
        <v>-1104</v>
      </c>
      <c r="BP15" s="342">
        <f t="shared" ref="BP15" si="189">BO15+(IF(BP14&gt;BP11,BP11,BP14)-BP11)</f>
        <v>-1150</v>
      </c>
      <c r="BQ15" s="342">
        <f t="shared" ref="BQ15" si="190">BP15+(IF(BQ14&gt;BQ11,BQ11,BQ14)-BQ11)</f>
        <v>-1196</v>
      </c>
      <c r="BR15" s="31">
        <f>ROUNDUP(BP15,0)</f>
        <v>-1150</v>
      </c>
      <c r="BS15" s="353"/>
      <c r="BT15" s="282"/>
      <c r="BU15" s="73" t="s">
        <v>389</v>
      </c>
      <c r="BV15" s="27"/>
      <c r="BW15" s="342">
        <f>BV15+(IF(BW14&gt;BW11,BW11,BW14)-BW11)</f>
        <v>-44</v>
      </c>
      <c r="BX15" s="342">
        <f t="shared" ref="BX15" si="191">BW15+(IF(BX14&gt;BX11,BX11,BX14)-BX11)</f>
        <v>-88</v>
      </c>
      <c r="BY15" s="342">
        <f t="shared" ref="BY15" si="192">BX15+(IF(BY14&gt;BY11,BY11,BY14)-BY11)</f>
        <v>-132</v>
      </c>
      <c r="BZ15" s="342">
        <f t="shared" ref="BZ15" si="193">BY15+(IF(BZ14&gt;BZ11,BZ11,BZ14)-BZ11)</f>
        <v>-176</v>
      </c>
      <c r="CA15" s="342">
        <f t="shared" ref="CA15" si="194">BZ15+(IF(CA14&gt;CA11,CA11,CA14)-CA11)</f>
        <v>-220</v>
      </c>
      <c r="CB15" s="342">
        <f t="shared" ref="CB15" si="195">CA15+(IF(CB14&gt;CB11,CB11,CB14)-CB11)</f>
        <v>-264</v>
      </c>
      <c r="CC15" s="27"/>
      <c r="CD15" s="342">
        <f>CB15+(IF(CD14&gt;CD11,CD11,CD14)-CD11)</f>
        <v>-308</v>
      </c>
      <c r="CE15" s="342">
        <f t="shared" ref="CE15" si="196">CD15+(IF(CE14&gt;CE11,CE11,CE14)-CE11)</f>
        <v>-352</v>
      </c>
      <c r="CF15" s="342">
        <f t="shared" ref="CF15" si="197">CE15+(IF(CF14&gt;CF11,CF11,CF14)-CF11)</f>
        <v>-396</v>
      </c>
      <c r="CG15" s="342">
        <f t="shared" ref="CG15" si="198">CF15+(IF(CG14&gt;CG11,CG11,CG14)-CG11)</f>
        <v>-440</v>
      </c>
      <c r="CH15" s="342">
        <f t="shared" ref="CH15" si="199">CG15+(IF(CH14&gt;CH11,CH11,CH14)-CH11)</f>
        <v>-484</v>
      </c>
      <c r="CI15" s="342">
        <f t="shared" ref="CI15" si="200">CH15+(IF(CI14&gt;CI11,CI11,CI14)-CI11)</f>
        <v>-528</v>
      </c>
      <c r="CJ15" s="27"/>
      <c r="CK15" s="342">
        <f>CI15+(IF(CK14&gt;CK11,CK11,CK14)-CK11)</f>
        <v>-572</v>
      </c>
      <c r="CL15" s="342">
        <f t="shared" ref="CL15" si="201">CK15+(IF(CL14&gt;CL11,CL11,CL14)-CL11)</f>
        <v>-616</v>
      </c>
      <c r="CM15" s="342">
        <f t="shared" ref="CM15" si="202">CL15+(IF(CM14&gt;CM11,CM11,CM14)-CM11)</f>
        <v>-660</v>
      </c>
      <c r="CN15" s="342">
        <f t="shared" ref="CN15" si="203">CM15+(IF(CN14&gt;CN11,CN11,CN14)-CN11)</f>
        <v>-704</v>
      </c>
      <c r="CO15" s="342">
        <f t="shared" ref="CO15" si="204">CN15+(IF(CO14&gt;CO11,CO11,CO14)-CO11)</f>
        <v>-748</v>
      </c>
      <c r="CP15" s="386"/>
      <c r="CQ15" s="386"/>
      <c r="CR15" s="386"/>
      <c r="CS15" s="386"/>
      <c r="CT15" s="386"/>
      <c r="CU15" s="386"/>
      <c r="CV15" s="386"/>
      <c r="CW15" s="386"/>
      <c r="CX15" s="386"/>
      <c r="CY15" s="386"/>
      <c r="CZ15" s="29"/>
      <c r="DA15" s="390">
        <f>ROUNDUP(CO15,0)</f>
        <v>-748</v>
      </c>
      <c r="DB15" s="354"/>
      <c r="DC15" s="354"/>
      <c r="DD15" s="354"/>
      <c r="DE15" s="354"/>
      <c r="DF15" s="354"/>
      <c r="DG15" s="354"/>
      <c r="DH15" s="354"/>
      <c r="DI15" s="354"/>
      <c r="DJ15" s="354"/>
      <c r="DK15" s="354"/>
      <c r="DL15" s="354"/>
      <c r="DM15" s="354"/>
      <c r="DN15" s="354"/>
      <c r="DO15" s="354"/>
      <c r="DP15" s="354"/>
      <c r="DQ15" s="354"/>
      <c r="DR15" s="354"/>
      <c r="DS15" s="354"/>
      <c r="DT15" s="354"/>
      <c r="DU15" s="354"/>
      <c r="DV15" s="354"/>
      <c r="DW15" s="354"/>
      <c r="DX15" s="354"/>
      <c r="DY15" s="354"/>
      <c r="DZ15" s="354"/>
      <c r="EA15" s="354"/>
      <c r="EB15" s="354"/>
      <c r="EC15" s="354"/>
      <c r="ED15" s="354"/>
      <c r="EE15" s="354"/>
      <c r="EF15" s="354"/>
    </row>
    <row r="16" spans="1:136" ht="15.75" customHeight="1" thickBot="1">
      <c r="A16" s="285"/>
      <c r="B16" s="283"/>
      <c r="C16" s="142" t="s">
        <v>94</v>
      </c>
      <c r="D16" s="341">
        <f>IF(D14&gt;172,D14-172,0)-D12</f>
        <v>0</v>
      </c>
      <c r="E16" s="341">
        <f>D16 + (IF(E14&gt;172,E14-172,0)-E12)</f>
        <v>0</v>
      </c>
      <c r="F16" s="341">
        <f t="shared" ref="F16:H16" si="205">E16 + (IF(F14&gt;172,F14-172,0)-F12)</f>
        <v>0</v>
      </c>
      <c r="G16" s="341">
        <f t="shared" si="205"/>
        <v>0</v>
      </c>
      <c r="H16" s="341">
        <f t="shared" si="205"/>
        <v>0</v>
      </c>
      <c r="I16" s="140"/>
      <c r="J16" s="341">
        <f>H16+(IF(J14&gt;172,J14-172,0)-J12)</f>
        <v>0</v>
      </c>
      <c r="K16" s="341">
        <f>J16 + (IF(K14&gt;172,K14-172,0)-K12)</f>
        <v>0</v>
      </c>
      <c r="L16" s="341">
        <f t="shared" ref="L16:O16" si="206">K16 + (IF(L14&gt;172,L14-172,0)-L12)</f>
        <v>0</v>
      </c>
      <c r="M16" s="341">
        <f t="shared" si="206"/>
        <v>0</v>
      </c>
      <c r="N16" s="341">
        <f t="shared" si="206"/>
        <v>0</v>
      </c>
      <c r="O16" s="341">
        <f t="shared" si="206"/>
        <v>0</v>
      </c>
      <c r="P16" s="140"/>
      <c r="Q16" s="341">
        <f>O16+(IF(Q14&gt;172,Q14-172,0)-Q12)</f>
        <v>0</v>
      </c>
      <c r="R16" s="341">
        <f>Q16 + (IF(R14&gt;172,R14-172,0)-R12)</f>
        <v>0</v>
      </c>
      <c r="S16" s="341">
        <f t="shared" ref="S16:V16" si="207">R16 + (IF(S14&gt;172,S14-172,0)-S12)</f>
        <v>0</v>
      </c>
      <c r="T16" s="341">
        <f t="shared" si="207"/>
        <v>0</v>
      </c>
      <c r="U16" s="387"/>
      <c r="V16" s="387"/>
      <c r="W16" s="140"/>
      <c r="X16" s="341">
        <f>T16+(IF(X14&gt;172,X14-172,0)-X12)</f>
        <v>0</v>
      </c>
      <c r="Y16" s="341">
        <f>X16 + (IF(Y14&gt;172,Y14-172,0)-Y12)</f>
        <v>0</v>
      </c>
      <c r="Z16" s="341">
        <f t="shared" ref="Z16:AC16" si="208">Y16 + (IF(Z14&gt;172,Z14-172,0)-Z12)</f>
        <v>0</v>
      </c>
      <c r="AA16" s="341">
        <f t="shared" si="208"/>
        <v>0</v>
      </c>
      <c r="AB16" s="341">
        <f t="shared" si="208"/>
        <v>0</v>
      </c>
      <c r="AC16" s="341">
        <f t="shared" si="208"/>
        <v>0</v>
      </c>
      <c r="AD16" s="140"/>
      <c r="AE16" s="341">
        <f>AC16+(IF(AE14&gt;172,AE14-172,0)-AE12)</f>
        <v>0</v>
      </c>
      <c r="AF16" s="341">
        <f>AE16 + (IF(AF14&gt;172,AF14-172,0)-AF12)</f>
        <v>0</v>
      </c>
      <c r="AG16" s="341">
        <f t="shared" ref="AG16" si="209">AF16 + (IF(AG14&gt;172,AG14-172,0)-AG12)</f>
        <v>0</v>
      </c>
      <c r="AH16" s="141"/>
      <c r="AI16" s="343">
        <f>AG16</f>
        <v>0</v>
      </c>
      <c r="AK16" s="283"/>
      <c r="AL16" s="142" t="s">
        <v>94</v>
      </c>
      <c r="AM16" s="387"/>
      <c r="AN16" s="394">
        <f>AM16 + (IF(AN14&gt;172,AN14-172,0)-AN12)</f>
        <v>0</v>
      </c>
      <c r="AO16" s="395">
        <f t="shared" ref="AO16" si="210">AN16 + (IF(AO14&gt;172,AO14-172,0)-AO12)</f>
        <v>0</v>
      </c>
      <c r="AP16" s="140"/>
      <c r="AQ16" s="394">
        <f>AO16+(IF(AQ14&gt;172,AQ14-172,0)-AQ12)</f>
        <v>0</v>
      </c>
      <c r="AR16" s="395">
        <f>AQ16 + (IF(AR14&gt;172,AR14-172,0)-AR12)</f>
        <v>0</v>
      </c>
      <c r="AS16" s="395">
        <f t="shared" ref="AS16:AV16" si="211">AR16 + (IF(AS14&gt;172,AS14-172,0)-AS12)</f>
        <v>0</v>
      </c>
      <c r="AT16" s="395">
        <f t="shared" si="211"/>
        <v>0</v>
      </c>
      <c r="AU16" s="395">
        <f t="shared" si="211"/>
        <v>0</v>
      </c>
      <c r="AV16" s="395">
        <f t="shared" si="211"/>
        <v>0</v>
      </c>
      <c r="AW16" s="396"/>
      <c r="AX16" s="395">
        <f>AV16+(IF(AX14&gt;172,AX14-172,0)-AX12)</f>
        <v>0</v>
      </c>
      <c r="AY16" s="395">
        <f>AX16 + (IF(AY14&gt;172,AY14-172,0)-AY12)</f>
        <v>0</v>
      </c>
      <c r="AZ16" s="395">
        <f t="shared" ref="AZ16:BC16" si="212">AY16 + (IF(AZ14&gt;172,AZ14-172,0)-AZ12)</f>
        <v>0</v>
      </c>
      <c r="BA16" s="395">
        <f t="shared" si="212"/>
        <v>0</v>
      </c>
      <c r="BB16" s="395">
        <f t="shared" si="212"/>
        <v>0</v>
      </c>
      <c r="BC16" s="395">
        <f t="shared" si="212"/>
        <v>0</v>
      </c>
      <c r="BD16" s="396"/>
      <c r="BE16" s="395">
        <f>BC16+(IF(BE14&gt;172,BE14-172,0)-BE12)</f>
        <v>0</v>
      </c>
      <c r="BF16" s="395">
        <f>BE16 + (IF(BF14&gt;172,BF14-172,0)-BF12)</f>
        <v>0</v>
      </c>
      <c r="BG16" s="395">
        <f t="shared" ref="BG16:BJ16" si="213">BF16 + (IF(BG14&gt;172,BG14-172,0)-BG12)</f>
        <v>0</v>
      </c>
      <c r="BH16" s="395">
        <f t="shared" si="213"/>
        <v>0</v>
      </c>
      <c r="BI16" s="395">
        <f t="shared" si="213"/>
        <v>0</v>
      </c>
      <c r="BJ16" s="395">
        <f t="shared" si="213"/>
        <v>0</v>
      </c>
      <c r="BK16" s="396"/>
      <c r="BL16" s="395">
        <f>BJ16+(IF(BL14&gt;172,BL14-172,0)-BL12)</f>
        <v>0</v>
      </c>
      <c r="BM16" s="395">
        <f>BL16 + (IF(BM14&gt;172,BM14-172,0)-BM12)</f>
        <v>0</v>
      </c>
      <c r="BN16" s="395">
        <f t="shared" ref="BN16:BP16" si="214">BM16 + (IF(BN14&gt;172,BN14-172,0)-BN12)</f>
        <v>0</v>
      </c>
      <c r="BO16" s="395">
        <f t="shared" si="214"/>
        <v>0</v>
      </c>
      <c r="BP16" s="395">
        <f t="shared" si="214"/>
        <v>0</v>
      </c>
      <c r="BQ16" s="397">
        <f t="shared" ref="BQ16" si="215">BP16 + (IF(BQ14&gt;172,BQ14-172,0)-BQ12)</f>
        <v>0</v>
      </c>
      <c r="BR16" s="343">
        <f>BP16</f>
        <v>0</v>
      </c>
      <c r="BS16" s="353"/>
      <c r="BT16" s="283"/>
      <c r="BU16" s="142" t="s">
        <v>94</v>
      </c>
      <c r="BV16" s="140"/>
      <c r="BW16" s="394">
        <f>BV16 + (IF(BW14&gt;172,BW14-172,0)-BW12)</f>
        <v>0</v>
      </c>
      <c r="BX16" s="394">
        <f t="shared" ref="BX16:BZ16" si="216">BW16 + (IF(BX14&gt;172,BX14-172,0)-BX12)</f>
        <v>0</v>
      </c>
      <c r="BY16" s="395">
        <f t="shared" si="216"/>
        <v>0</v>
      </c>
      <c r="BZ16" s="395">
        <f t="shared" si="216"/>
        <v>0</v>
      </c>
      <c r="CA16" s="395">
        <f>BY16+(IF(CA14&gt;172,CA14-172,0)-CA12)</f>
        <v>0</v>
      </c>
      <c r="CB16" s="395">
        <f>BZ16+(IF(CB14&gt;172,CB14-172,0)-CB12)</f>
        <v>0</v>
      </c>
      <c r="CC16" s="140"/>
      <c r="CD16" s="394">
        <f t="shared" ref="CD16:CH16" si="217">CC16 + (IF(CD14&gt;172,CD14-172,0)-CD12)</f>
        <v>0</v>
      </c>
      <c r="CE16" s="395">
        <f t="shared" si="217"/>
        <v>0</v>
      </c>
      <c r="CF16" s="395">
        <f t="shared" si="217"/>
        <v>0</v>
      </c>
      <c r="CG16" s="395">
        <f t="shared" si="217"/>
        <v>0</v>
      </c>
      <c r="CH16" s="395">
        <f t="shared" si="217"/>
        <v>0</v>
      </c>
      <c r="CI16" s="395">
        <f>CG16+(IF(CI14&gt;172,CI14-172,0)-CI12)</f>
        <v>0</v>
      </c>
      <c r="CJ16" s="140"/>
      <c r="CK16" s="394">
        <f t="shared" ref="CK16:CO16" si="218">CJ16 + (IF(CK14&gt;172,CK14-172,0)-CK12)</f>
        <v>0</v>
      </c>
      <c r="CL16" s="395">
        <f t="shared" si="218"/>
        <v>0</v>
      </c>
      <c r="CM16" s="395">
        <f t="shared" si="218"/>
        <v>0</v>
      </c>
      <c r="CN16" s="395">
        <f t="shared" si="218"/>
        <v>0</v>
      </c>
      <c r="CO16" s="395">
        <f t="shared" si="218"/>
        <v>0</v>
      </c>
      <c r="CP16" s="387"/>
      <c r="CQ16" s="387"/>
      <c r="CR16" s="387"/>
      <c r="CS16" s="387"/>
      <c r="CT16" s="387"/>
      <c r="CU16" s="387"/>
      <c r="CV16" s="387"/>
      <c r="CW16" s="387"/>
      <c r="CX16" s="387"/>
      <c r="CY16" s="387"/>
      <c r="CZ16" s="141"/>
      <c r="DA16" s="343">
        <f>CO16</f>
        <v>0</v>
      </c>
      <c r="DB16" s="354"/>
      <c r="DC16" s="354"/>
      <c r="DD16" s="354"/>
      <c r="DE16" s="354"/>
      <c r="DF16" s="354"/>
      <c r="DG16" s="354"/>
      <c r="DH16" s="354"/>
      <c r="DI16" s="354"/>
      <c r="DJ16" s="354"/>
      <c r="DK16" s="354"/>
      <c r="DL16" s="354"/>
      <c r="DM16" s="354"/>
      <c r="DN16" s="354"/>
      <c r="DO16" s="354"/>
      <c r="DP16" s="354"/>
      <c r="DQ16" s="354"/>
      <c r="DR16" s="354"/>
      <c r="DS16" s="354"/>
      <c r="DT16" s="354"/>
      <c r="DU16" s="354"/>
      <c r="DV16" s="354"/>
      <c r="DW16" s="354"/>
      <c r="DX16" s="354"/>
      <c r="DY16" s="354"/>
      <c r="DZ16" s="354"/>
      <c r="EA16" s="354"/>
      <c r="EB16" s="354"/>
      <c r="EC16" s="354"/>
      <c r="ED16" s="354"/>
      <c r="EE16" s="354"/>
      <c r="EF16" s="354"/>
    </row>
    <row r="17" spans="1:136" ht="15" customHeight="1">
      <c r="A17" s="285"/>
      <c r="B17" s="281" t="s">
        <v>55</v>
      </c>
      <c r="C17" s="34" t="s">
        <v>88</v>
      </c>
      <c r="D17" s="50">
        <f>ROUNDUP((PLANEJAMENTO!$AY$6/PLANEJAMENTO!$BG$3)*PLANEJAMENTO!$BJ$5,0)</f>
        <v>41</v>
      </c>
      <c r="E17" s="50">
        <f>ROUNDUP((PLANEJAMENTO!$AY$6/PLANEJAMENTO!$BG$3)*PLANEJAMENTO!$BJ$5,0)</f>
        <v>41</v>
      </c>
      <c r="F17" s="50">
        <f>ROUNDUP((PLANEJAMENTO!$AY$6/PLANEJAMENTO!$BG$3)*PLANEJAMENTO!$BJ$5,0)</f>
        <v>41</v>
      </c>
      <c r="G17" s="50">
        <f>ROUNDUP((PLANEJAMENTO!$AY$6/PLANEJAMENTO!$BG$3)*PLANEJAMENTO!$BJ$5,0)</f>
        <v>41</v>
      </c>
      <c r="H17" s="50">
        <f>ROUNDUP((PLANEJAMENTO!$AY$6/PLANEJAMENTO!$BG$3)*PLANEJAMENTO!$BJ$5,0)</f>
        <v>41</v>
      </c>
      <c r="I17" s="38"/>
      <c r="J17" s="50">
        <f>ROUNDUP((PLANEJAMENTO!$AY$6/PLANEJAMENTO!$BG$3)*PLANEJAMENTO!$BJ$5,0)</f>
        <v>41</v>
      </c>
      <c r="K17" s="50">
        <f>ROUNDUP((PLANEJAMENTO!$AY$6/PLANEJAMENTO!$BG$3)*PLANEJAMENTO!$BJ$5,0)</f>
        <v>41</v>
      </c>
      <c r="L17" s="50">
        <f>ROUNDUP((PLANEJAMENTO!$AY$6/PLANEJAMENTO!$BG$3)*PLANEJAMENTO!$BJ$5,0)</f>
        <v>41</v>
      </c>
      <c r="M17" s="50">
        <f>ROUNDUP((PLANEJAMENTO!$AY$6/PLANEJAMENTO!$BG$3)*PLANEJAMENTO!$BJ$5,0)</f>
        <v>41</v>
      </c>
      <c r="N17" s="50">
        <f>ROUNDUP((PLANEJAMENTO!$AY$6/PLANEJAMENTO!$BG$3)*PLANEJAMENTO!$BJ$5,0)</f>
        <v>41</v>
      </c>
      <c r="O17" s="50">
        <f>ROUNDUP((PLANEJAMENTO!$AY$6/PLANEJAMENTO!$BG$3)*PLANEJAMENTO!$BJ$5,0)</f>
        <v>41</v>
      </c>
      <c r="P17" s="38"/>
      <c r="Q17" s="50">
        <f>ROUNDUP((PLANEJAMENTO!$AY$6/PLANEJAMENTO!$BG$3)*PLANEJAMENTO!$BJ$5,0)</f>
        <v>41</v>
      </c>
      <c r="R17" s="50">
        <f>ROUNDUP((PLANEJAMENTO!$AY$6/PLANEJAMENTO!$BG$3)*PLANEJAMENTO!$BJ$5,0)</f>
        <v>41</v>
      </c>
      <c r="S17" s="50">
        <f>ROUNDUP((PLANEJAMENTO!$AY$6/PLANEJAMENTO!$BG$3)*PLANEJAMENTO!$BJ$5,0)</f>
        <v>41</v>
      </c>
      <c r="T17" s="50">
        <f>ROUNDUP((PLANEJAMENTO!$AY$6/PLANEJAMENTO!$BG$3)*PLANEJAMENTO!$BJ$5,0)</f>
        <v>41</v>
      </c>
      <c r="U17" s="372"/>
      <c r="V17" s="372"/>
      <c r="W17" s="38"/>
      <c r="X17" s="50">
        <f>ROUNDUP((PLANEJAMENTO!$AY$6/PLANEJAMENTO!$BG$3)*PLANEJAMENTO!$BJ$5,0)</f>
        <v>41</v>
      </c>
      <c r="Y17" s="50">
        <f>ROUNDUP((PLANEJAMENTO!$AY$6/PLANEJAMENTO!$BG$3)*PLANEJAMENTO!$BJ$5,0)</f>
        <v>41</v>
      </c>
      <c r="Z17" s="50">
        <f>ROUNDUP((PLANEJAMENTO!$AY$6/PLANEJAMENTO!$BG$3)*PLANEJAMENTO!$BJ$5,0)</f>
        <v>41</v>
      </c>
      <c r="AA17" s="50">
        <f>ROUNDUP((PLANEJAMENTO!$AY$6/PLANEJAMENTO!$BG$3)*PLANEJAMENTO!$BJ$5,0)</f>
        <v>41</v>
      </c>
      <c r="AB17" s="50">
        <f>ROUNDUP((PLANEJAMENTO!$AY$6/PLANEJAMENTO!$BG$3)*PLANEJAMENTO!$BJ$5,0)</f>
        <v>41</v>
      </c>
      <c r="AC17" s="50">
        <f>ROUNDUP((PLANEJAMENTO!$AY$6/PLANEJAMENTO!$BG$3)*PLANEJAMENTO!$BJ$5,0)</f>
        <v>41</v>
      </c>
      <c r="AD17" s="38"/>
      <c r="AE17" s="50">
        <f>ROUNDUP((PLANEJAMENTO!$AY$6/PLANEJAMENTO!$BG$3)*PLANEJAMENTO!$BJ$5,0)</f>
        <v>41</v>
      </c>
      <c r="AF17" s="50">
        <f>ROUNDUP((PLANEJAMENTO!$AY$6/PLANEJAMENTO!$BG$3)*PLANEJAMENTO!$BJ$5,0)</f>
        <v>41</v>
      </c>
      <c r="AG17" s="50">
        <f>ROUNDUP((PLANEJAMENTO!$AY$6/PLANEJAMENTO!$BG$3)*PLANEJAMENTO!$BJ$5,0)</f>
        <v>41</v>
      </c>
      <c r="AH17" s="39"/>
      <c r="AI17" s="340">
        <f>ROUNDUP(SUM(D17:AG17),0)</f>
        <v>984</v>
      </c>
      <c r="AK17" s="281" t="s">
        <v>55</v>
      </c>
      <c r="AL17" s="34" t="s">
        <v>88</v>
      </c>
      <c r="AM17" s="372"/>
      <c r="AN17" s="88">
        <f>ROUNDUP((PLANEJAMENTO!$BA$6/PLANEJAMENTO!$BG$4)*PLANEJAMENTO!$BJ$5,0)</f>
        <v>38</v>
      </c>
      <c r="AO17" s="88">
        <f>ROUNDUP((PLANEJAMENTO!$BA$6/PLANEJAMENTO!$BG$4)*PLANEJAMENTO!$BJ$5,0)</f>
        <v>38</v>
      </c>
      <c r="AP17" s="38"/>
      <c r="AQ17" s="88">
        <f>ROUNDUP((PLANEJAMENTO!$BA$6/PLANEJAMENTO!$BG$4)*PLANEJAMENTO!$BJ$5,0)</f>
        <v>38</v>
      </c>
      <c r="AR17" s="88">
        <f>ROUNDUP((PLANEJAMENTO!$BA$6/PLANEJAMENTO!$BG$4)*PLANEJAMENTO!$BJ$5,0)</f>
        <v>38</v>
      </c>
      <c r="AS17" s="88">
        <f>ROUNDUP((PLANEJAMENTO!$BA$6/PLANEJAMENTO!$BG$4)*PLANEJAMENTO!$BJ$5,0)</f>
        <v>38</v>
      </c>
      <c r="AT17" s="88">
        <f>ROUNDUP((PLANEJAMENTO!$BA$6/PLANEJAMENTO!$BG$4)*PLANEJAMENTO!$BJ$5,0)</f>
        <v>38</v>
      </c>
      <c r="AU17" s="88">
        <f>ROUNDUP((PLANEJAMENTO!$BA$6/PLANEJAMENTO!$BG$4)*PLANEJAMENTO!$BJ$5,0)</f>
        <v>38</v>
      </c>
      <c r="AV17" s="88">
        <f>ROUNDUP((PLANEJAMENTO!$BA$6/PLANEJAMENTO!$BG$4)*PLANEJAMENTO!$BJ$5,0)</f>
        <v>38</v>
      </c>
      <c r="AW17" s="43"/>
      <c r="AX17" s="88">
        <f>ROUNDUP((PLANEJAMENTO!$BA$6/PLANEJAMENTO!$BG$4)*PLANEJAMENTO!$BJ$5,0)</f>
        <v>38</v>
      </c>
      <c r="AY17" s="88">
        <f>ROUNDUP((PLANEJAMENTO!$BA$6/PLANEJAMENTO!$BG$4)*PLANEJAMENTO!$BJ$5,0)</f>
        <v>38</v>
      </c>
      <c r="AZ17" s="88">
        <f>ROUNDUP((PLANEJAMENTO!$BA$6/PLANEJAMENTO!$BG$4)*PLANEJAMENTO!$BJ$5,0)</f>
        <v>38</v>
      </c>
      <c r="BA17" s="88">
        <f>ROUNDUP((PLANEJAMENTO!$BA$6/PLANEJAMENTO!$BG$4)*PLANEJAMENTO!$BJ$5,0)</f>
        <v>38</v>
      </c>
      <c r="BB17" s="88">
        <f>ROUNDUP((PLANEJAMENTO!$BA$6/PLANEJAMENTO!$BG$4)*PLANEJAMENTO!$BJ$5,0)</f>
        <v>38</v>
      </c>
      <c r="BC17" s="88">
        <f>ROUNDUP((PLANEJAMENTO!$BA$6/PLANEJAMENTO!$BG$4)*PLANEJAMENTO!$BJ$5,0)</f>
        <v>38</v>
      </c>
      <c r="BD17" s="43"/>
      <c r="BE17" s="88">
        <f>ROUNDUP((PLANEJAMENTO!$BA$6/PLANEJAMENTO!$BG$4)*PLANEJAMENTO!$BJ$5,0)</f>
        <v>38</v>
      </c>
      <c r="BF17" s="88">
        <f>ROUNDUP((PLANEJAMENTO!$BA$6/PLANEJAMENTO!$BG$4)*PLANEJAMENTO!$BJ$5,0)</f>
        <v>38</v>
      </c>
      <c r="BG17" s="88">
        <f>ROUNDUP((PLANEJAMENTO!$BA$6/PLANEJAMENTO!$BG$4)*PLANEJAMENTO!$BJ$5,0)</f>
        <v>38</v>
      </c>
      <c r="BH17" s="88">
        <f>ROUNDUP((PLANEJAMENTO!$BA$6/PLANEJAMENTO!$BG$4)*PLANEJAMENTO!$BJ$5,0)</f>
        <v>38</v>
      </c>
      <c r="BI17" s="88">
        <f>ROUNDUP((PLANEJAMENTO!$BA$6/PLANEJAMENTO!$BG$4)*PLANEJAMENTO!$BJ$5,0)</f>
        <v>38</v>
      </c>
      <c r="BJ17" s="88">
        <f>ROUNDUP((PLANEJAMENTO!$BA$6/PLANEJAMENTO!$BG$4)*PLANEJAMENTO!$BJ$5,0)</f>
        <v>38</v>
      </c>
      <c r="BK17" s="43"/>
      <c r="BL17" s="88">
        <f>ROUNDUP((PLANEJAMENTO!$BA$6/PLANEJAMENTO!$BG$4)*PLANEJAMENTO!$BJ$5,0)</f>
        <v>38</v>
      </c>
      <c r="BM17" s="88">
        <f>ROUNDUP((PLANEJAMENTO!$BA$6/PLANEJAMENTO!$BG$4)*PLANEJAMENTO!$BJ$5,0)</f>
        <v>38</v>
      </c>
      <c r="BN17" s="88">
        <f>ROUNDUP((PLANEJAMENTO!$BA$6/PLANEJAMENTO!$BG$4)*PLANEJAMENTO!$BJ$5,0)</f>
        <v>38</v>
      </c>
      <c r="BO17" s="88">
        <f>ROUNDUP((PLANEJAMENTO!$BA$6/PLANEJAMENTO!$BG$4)*PLANEJAMENTO!$BJ$5,0)</f>
        <v>38</v>
      </c>
      <c r="BP17" s="88">
        <f>ROUNDUP((PLANEJAMENTO!$BA$6/PLANEJAMENTO!$BG$4)*PLANEJAMENTO!$BJ$5,0)</f>
        <v>38</v>
      </c>
      <c r="BQ17" s="88">
        <f>ROUNDUP((PLANEJAMENTO!$BA$6/PLANEJAMENTO!$BG$4)*PLANEJAMENTO!$BJ$5,0)</f>
        <v>38</v>
      </c>
      <c r="BR17" s="340">
        <f>ROUNDUP(SUM(AM17:BP17),0)</f>
        <v>950</v>
      </c>
      <c r="BS17" s="353"/>
      <c r="BT17" s="281" t="s">
        <v>55</v>
      </c>
      <c r="BU17" s="34" t="s">
        <v>88</v>
      </c>
      <c r="BV17" s="38"/>
      <c r="BW17" s="88">
        <f>ROUNDUP((PLANEJAMENTO!$BC$6/PLANEJAMENTO!$BG$5)*PLANEJAMENTO!$BJ$5,0)</f>
        <v>37</v>
      </c>
      <c r="BX17" s="88">
        <f>ROUNDUP((PLANEJAMENTO!$BC$6/PLANEJAMENTO!$BG$5)*PLANEJAMENTO!$BJ$5,0)</f>
        <v>37</v>
      </c>
      <c r="BY17" s="88">
        <f>ROUNDUP((PLANEJAMENTO!$BC$6/PLANEJAMENTO!$BG$5)*PLANEJAMENTO!$BJ$5,0)</f>
        <v>37</v>
      </c>
      <c r="BZ17" s="88">
        <f>ROUNDUP((PLANEJAMENTO!$BC$6/PLANEJAMENTO!$BG$5)*PLANEJAMENTO!$BJ$5,0)</f>
        <v>37</v>
      </c>
      <c r="CA17" s="88">
        <f>ROUNDUP((PLANEJAMENTO!$BC$6/PLANEJAMENTO!$BG$5)*PLANEJAMENTO!$BJ$5,0)</f>
        <v>37</v>
      </c>
      <c r="CB17" s="88">
        <f>ROUNDUP((PLANEJAMENTO!$BC$6/PLANEJAMENTO!$BG$5)*PLANEJAMENTO!$BJ$5,0)</f>
        <v>37</v>
      </c>
      <c r="CC17" s="38"/>
      <c r="CD17" s="88">
        <f>ROUNDUP((PLANEJAMENTO!$BC$6/PLANEJAMENTO!$BG$5)*PLANEJAMENTO!$BJ$5,0)</f>
        <v>37</v>
      </c>
      <c r="CE17" s="88">
        <f>ROUNDUP((PLANEJAMENTO!$BC$6/PLANEJAMENTO!$BG$5)*PLANEJAMENTO!$BJ$5,0)</f>
        <v>37</v>
      </c>
      <c r="CF17" s="88">
        <f>ROUNDUP((PLANEJAMENTO!$BC$6/PLANEJAMENTO!$BG$5)*PLANEJAMENTO!$BJ$5,0)</f>
        <v>37</v>
      </c>
      <c r="CG17" s="88">
        <f>ROUNDUP((PLANEJAMENTO!$BC$6/PLANEJAMENTO!$BG$5)*PLANEJAMENTO!$BJ$5,0)</f>
        <v>37</v>
      </c>
      <c r="CH17" s="88">
        <f>ROUNDUP((PLANEJAMENTO!$BC$6/PLANEJAMENTO!$BG$5)*PLANEJAMENTO!$BJ$5,0)</f>
        <v>37</v>
      </c>
      <c r="CI17" s="88">
        <f>ROUNDUP((PLANEJAMENTO!$BC$6/PLANEJAMENTO!$BG$5)*PLANEJAMENTO!$BJ$5,0)</f>
        <v>37</v>
      </c>
      <c r="CJ17" s="38"/>
      <c r="CK17" s="88">
        <f>ROUNDUP((PLANEJAMENTO!$BC$6/PLANEJAMENTO!$BG$5)*PLANEJAMENTO!$BJ$5,0)</f>
        <v>37</v>
      </c>
      <c r="CL17" s="88">
        <f>ROUNDUP((PLANEJAMENTO!$BC$6/PLANEJAMENTO!$BG$5)*PLANEJAMENTO!$BJ$5,0)</f>
        <v>37</v>
      </c>
      <c r="CM17" s="88">
        <f>ROUNDUP((PLANEJAMENTO!$BC$6/PLANEJAMENTO!$BG$5)*PLANEJAMENTO!$BJ$5,0)</f>
        <v>37</v>
      </c>
      <c r="CN17" s="88">
        <f>ROUNDUP((PLANEJAMENTO!$BC$6/PLANEJAMENTO!$BG$5)*PLANEJAMENTO!$BJ$5,0)</f>
        <v>37</v>
      </c>
      <c r="CO17" s="88">
        <f>ROUNDUP((PLANEJAMENTO!$BC$6/PLANEJAMENTO!$BG$5)*PLANEJAMENTO!$BJ$5,0)</f>
        <v>37</v>
      </c>
      <c r="CP17" s="372"/>
      <c r="CQ17" s="372"/>
      <c r="CR17" s="372"/>
      <c r="CS17" s="372"/>
      <c r="CT17" s="372"/>
      <c r="CU17" s="372"/>
      <c r="CV17" s="372"/>
      <c r="CW17" s="372"/>
      <c r="CX17" s="372"/>
      <c r="CY17" s="372"/>
      <c r="CZ17" s="39"/>
      <c r="DA17" s="340">
        <f>ROUNDUP(SUM(BV17:CY17),0)</f>
        <v>629</v>
      </c>
      <c r="DB17" s="354"/>
      <c r="DC17" s="354"/>
      <c r="DD17" s="354"/>
      <c r="DE17" s="354"/>
      <c r="DF17" s="354"/>
      <c r="DG17" s="354"/>
      <c r="DH17" s="354"/>
      <c r="DI17" s="354"/>
      <c r="DJ17" s="354"/>
      <c r="DK17" s="354"/>
      <c r="DL17" s="354"/>
      <c r="DM17" s="354"/>
      <c r="DN17" s="354"/>
      <c r="DO17" s="354"/>
      <c r="DP17" s="354"/>
      <c r="DQ17" s="354"/>
      <c r="DR17" s="354"/>
      <c r="DS17" s="354"/>
      <c r="DT17" s="354"/>
      <c r="DU17" s="354"/>
      <c r="DV17" s="354"/>
      <c r="DW17" s="354"/>
      <c r="DX17" s="354"/>
      <c r="DY17" s="354"/>
      <c r="DZ17" s="354"/>
      <c r="EA17" s="354"/>
      <c r="EB17" s="354"/>
      <c r="EC17" s="354"/>
      <c r="ED17" s="354"/>
      <c r="EE17" s="354"/>
      <c r="EF17" s="354"/>
    </row>
    <row r="18" spans="1:136" ht="15" customHeight="1">
      <c r="A18" s="285"/>
      <c r="B18" s="282"/>
      <c r="C18" s="73" t="s">
        <v>89</v>
      </c>
      <c r="D18" s="88">
        <f>ROUNDUP((PLANEJAMENTO!$AZ$6/PLANEJAMENTO!$BG$3)*PLANEJAMENTO!$BJ$5,0)</f>
        <v>0</v>
      </c>
      <c r="E18" s="88">
        <f>ROUNDUP((PLANEJAMENTO!$AZ$6/PLANEJAMENTO!$BG$3)*PLANEJAMENTO!$BJ$5,0)</f>
        <v>0</v>
      </c>
      <c r="F18" s="88">
        <f>ROUNDUP((PLANEJAMENTO!$AZ$6/PLANEJAMENTO!$BG$3)*PLANEJAMENTO!$BJ$5,0)</f>
        <v>0</v>
      </c>
      <c r="G18" s="88">
        <f>ROUNDUP((PLANEJAMENTO!$AZ$6/PLANEJAMENTO!$BG$3)*PLANEJAMENTO!$BJ$5,0)</f>
        <v>0</v>
      </c>
      <c r="H18" s="88">
        <f>ROUNDUP((PLANEJAMENTO!$AZ$6/PLANEJAMENTO!$BG$3)*PLANEJAMENTO!$BJ$5,0)</f>
        <v>0</v>
      </c>
      <c r="I18" s="43"/>
      <c r="J18" s="88">
        <f>ROUNDUP((PLANEJAMENTO!$AZ$6/PLANEJAMENTO!$BG$3)*PLANEJAMENTO!$BJ$5,0)</f>
        <v>0</v>
      </c>
      <c r="K18" s="88">
        <f>ROUNDUP((PLANEJAMENTO!$AZ$6/PLANEJAMENTO!$BG$3)*PLANEJAMENTO!$BJ$5,0)</f>
        <v>0</v>
      </c>
      <c r="L18" s="88">
        <f>ROUNDUP((PLANEJAMENTO!$AZ$6/PLANEJAMENTO!$BG$3)*PLANEJAMENTO!$BJ$5,0)</f>
        <v>0</v>
      </c>
      <c r="M18" s="88">
        <f>ROUNDUP((PLANEJAMENTO!$AZ$6/PLANEJAMENTO!$BG$3)*PLANEJAMENTO!$BJ$5,0)</f>
        <v>0</v>
      </c>
      <c r="N18" s="88">
        <f>ROUNDUP((PLANEJAMENTO!$AZ$6/PLANEJAMENTO!$BG$3)*PLANEJAMENTO!$BJ$5,0)</f>
        <v>0</v>
      </c>
      <c r="O18" s="88">
        <f>ROUNDUP((PLANEJAMENTO!$AZ$6/PLANEJAMENTO!$BG$3)*PLANEJAMENTO!$BJ$5,0)</f>
        <v>0</v>
      </c>
      <c r="P18" s="43"/>
      <c r="Q18" s="88">
        <f>ROUNDUP((PLANEJAMENTO!$AZ$6/PLANEJAMENTO!$BG$3)*PLANEJAMENTO!$BJ$5,0)</f>
        <v>0</v>
      </c>
      <c r="R18" s="88">
        <f>ROUNDUP((PLANEJAMENTO!$AZ$6/PLANEJAMENTO!$BG$3)*PLANEJAMENTO!$BJ$5,0)</f>
        <v>0</v>
      </c>
      <c r="S18" s="88">
        <f>ROUNDUP((PLANEJAMENTO!$AZ$6/PLANEJAMENTO!$BG$3)*PLANEJAMENTO!$BJ$5,0)</f>
        <v>0</v>
      </c>
      <c r="T18" s="88">
        <f>ROUNDUP((PLANEJAMENTO!$AZ$6/PLANEJAMENTO!$BG$3)*PLANEJAMENTO!$BJ$5,0)</f>
        <v>0</v>
      </c>
      <c r="U18" s="45"/>
      <c r="V18" s="45"/>
      <c r="W18" s="43"/>
      <c r="X18" s="88">
        <f>ROUNDUP((PLANEJAMENTO!$AZ$6/PLANEJAMENTO!$BG$3)*PLANEJAMENTO!$BJ$5,0)</f>
        <v>0</v>
      </c>
      <c r="Y18" s="88">
        <f>ROUNDUP((PLANEJAMENTO!$AZ$6/PLANEJAMENTO!$BG$3)*PLANEJAMENTO!$BJ$5,0)</f>
        <v>0</v>
      </c>
      <c r="Z18" s="88">
        <f>ROUNDUP((PLANEJAMENTO!$AZ$6/PLANEJAMENTO!$BG$3)*PLANEJAMENTO!$BJ$5,0)</f>
        <v>0</v>
      </c>
      <c r="AA18" s="88">
        <f>ROUNDUP((PLANEJAMENTO!$AZ$6/PLANEJAMENTO!$BG$3)*PLANEJAMENTO!$BJ$5,0)</f>
        <v>0</v>
      </c>
      <c r="AB18" s="88">
        <f>ROUNDUP((PLANEJAMENTO!$AZ$6/PLANEJAMENTO!$BG$3)*PLANEJAMENTO!$BJ$5,0)</f>
        <v>0</v>
      </c>
      <c r="AC18" s="88">
        <f>ROUNDUP((PLANEJAMENTO!$AZ$6/PLANEJAMENTO!$BG$3)*PLANEJAMENTO!$BJ$5,0)</f>
        <v>0</v>
      </c>
      <c r="AD18" s="43"/>
      <c r="AE18" s="88">
        <f>ROUNDUP((PLANEJAMENTO!$AZ$6/PLANEJAMENTO!$BG$3)*PLANEJAMENTO!$BJ$5,0)</f>
        <v>0</v>
      </c>
      <c r="AF18" s="88">
        <f>ROUNDUP((PLANEJAMENTO!$AZ$6/PLANEJAMENTO!$BG$3)*PLANEJAMENTO!$BJ$5,0)</f>
        <v>0</v>
      </c>
      <c r="AG18" s="88">
        <f>ROUNDUP((PLANEJAMENTO!$AZ$6/PLANEJAMENTO!$BG$3)*PLANEJAMENTO!$BJ$5,0)</f>
        <v>0</v>
      </c>
      <c r="AH18" s="46"/>
      <c r="AI18" s="344">
        <f>SUM(D18:AG18)</f>
        <v>0</v>
      </c>
      <c r="AK18" s="282"/>
      <c r="AL18" s="73" t="s">
        <v>89</v>
      </c>
      <c r="AM18" s="45"/>
      <c r="AN18" s="88">
        <f>ROUNDUP((PLANEJAMENTO!$BB$6/PLANEJAMENTO!$BG$4)*PLANEJAMENTO!$BJ$5,0)</f>
        <v>0</v>
      </c>
      <c r="AO18" s="88">
        <f>ROUNDUP((PLANEJAMENTO!$BB$6/PLANEJAMENTO!$BG$4)*PLANEJAMENTO!$BJ$5,0)</f>
        <v>0</v>
      </c>
      <c r="AP18" s="43"/>
      <c r="AQ18" s="88">
        <f>ROUNDUP((PLANEJAMENTO!$BB$6/PLANEJAMENTO!$BG$4)*PLANEJAMENTO!$BJ$5,0)</f>
        <v>0</v>
      </c>
      <c r="AR18" s="88">
        <f>ROUNDUP((PLANEJAMENTO!$BB$6/PLANEJAMENTO!$BG$4)*PLANEJAMENTO!$BJ$5,0)</f>
        <v>0</v>
      </c>
      <c r="AS18" s="88">
        <f>ROUNDUP((PLANEJAMENTO!$BB$6/PLANEJAMENTO!$BG$4)*PLANEJAMENTO!$BJ$5,0)</f>
        <v>0</v>
      </c>
      <c r="AT18" s="88">
        <f>ROUNDUP((PLANEJAMENTO!$BB$6/PLANEJAMENTO!$BG$4)*PLANEJAMENTO!$BJ$5,0)</f>
        <v>0</v>
      </c>
      <c r="AU18" s="88">
        <f>ROUNDUP((PLANEJAMENTO!$BB$6/PLANEJAMENTO!$BG$4)*PLANEJAMENTO!$BJ$5,0)</f>
        <v>0</v>
      </c>
      <c r="AV18" s="88">
        <f>ROUNDUP((PLANEJAMENTO!$BB$6/PLANEJAMENTO!$BG$4)*PLANEJAMENTO!$BJ$5,0)</f>
        <v>0</v>
      </c>
      <c r="AW18" s="43"/>
      <c r="AX18" s="88">
        <f>ROUNDUP((PLANEJAMENTO!$BB$6/PLANEJAMENTO!$BG$4)*PLANEJAMENTO!$BJ$5,0)</f>
        <v>0</v>
      </c>
      <c r="AY18" s="88">
        <f>ROUNDUP((PLANEJAMENTO!$BB$6/PLANEJAMENTO!$BG$4)*PLANEJAMENTO!$BJ$5,0)</f>
        <v>0</v>
      </c>
      <c r="AZ18" s="88">
        <f>ROUNDUP((PLANEJAMENTO!$BB$6/PLANEJAMENTO!$BG$4)*PLANEJAMENTO!$BJ$5,0)</f>
        <v>0</v>
      </c>
      <c r="BA18" s="88">
        <f>ROUNDUP((PLANEJAMENTO!$BB$6/PLANEJAMENTO!$BG$4)*PLANEJAMENTO!$BJ$5,0)</f>
        <v>0</v>
      </c>
      <c r="BB18" s="88">
        <f>ROUNDUP((PLANEJAMENTO!$BB$6/PLANEJAMENTO!$BG$4)*PLANEJAMENTO!$BJ$5,0)</f>
        <v>0</v>
      </c>
      <c r="BC18" s="88">
        <f>ROUNDUP((PLANEJAMENTO!$BB$6/PLANEJAMENTO!$BG$4)*PLANEJAMENTO!$BJ$5,0)</f>
        <v>0</v>
      </c>
      <c r="BD18" s="43"/>
      <c r="BE18" s="88">
        <f>ROUNDUP((PLANEJAMENTO!$BB$6/PLANEJAMENTO!$BG$4)*PLANEJAMENTO!$BJ$5,0)</f>
        <v>0</v>
      </c>
      <c r="BF18" s="88">
        <f>ROUNDUP((PLANEJAMENTO!$BB$6/PLANEJAMENTO!$BG$4)*PLANEJAMENTO!$BJ$5,0)</f>
        <v>0</v>
      </c>
      <c r="BG18" s="88">
        <f>ROUNDUP((PLANEJAMENTO!$BB$6/PLANEJAMENTO!$BG$4)*PLANEJAMENTO!$BJ$5,0)</f>
        <v>0</v>
      </c>
      <c r="BH18" s="88">
        <f>ROUNDUP((PLANEJAMENTO!$BB$6/PLANEJAMENTO!$BG$4)*PLANEJAMENTO!$BJ$5,0)</f>
        <v>0</v>
      </c>
      <c r="BI18" s="88">
        <f>ROUNDUP((PLANEJAMENTO!$BB$6/PLANEJAMENTO!$BG$4)*PLANEJAMENTO!$BJ$5,0)</f>
        <v>0</v>
      </c>
      <c r="BJ18" s="88">
        <f>ROUNDUP((PLANEJAMENTO!$BB$6/PLANEJAMENTO!$BG$4)*PLANEJAMENTO!$BJ$5,0)</f>
        <v>0</v>
      </c>
      <c r="BK18" s="43"/>
      <c r="BL18" s="88">
        <f>ROUNDUP((PLANEJAMENTO!$BB$6/PLANEJAMENTO!$BG$4)*PLANEJAMENTO!$BJ$5,0)</f>
        <v>0</v>
      </c>
      <c r="BM18" s="88">
        <f>ROUNDUP((PLANEJAMENTO!$BB$6/PLANEJAMENTO!$BG$4)*PLANEJAMENTO!$BJ$5,0)</f>
        <v>0</v>
      </c>
      <c r="BN18" s="88">
        <f>ROUNDUP((PLANEJAMENTO!$BB$6/PLANEJAMENTO!$BG$4)*PLANEJAMENTO!$BJ$5,0)</f>
        <v>0</v>
      </c>
      <c r="BO18" s="88">
        <f>ROUNDUP((PLANEJAMENTO!$BB$6/PLANEJAMENTO!$BG$4)*PLANEJAMENTO!$BJ$5,0)</f>
        <v>0</v>
      </c>
      <c r="BP18" s="88">
        <f>ROUNDUP((PLANEJAMENTO!$BB$6/PLANEJAMENTO!$BG$4)*PLANEJAMENTO!$BJ$5,0)</f>
        <v>0</v>
      </c>
      <c r="BQ18" s="88">
        <f>ROUNDUP((PLANEJAMENTO!$BB$6/PLANEJAMENTO!$BG$4)*PLANEJAMENTO!$BJ$5,0)</f>
        <v>0</v>
      </c>
      <c r="BR18" s="344">
        <f>SUM(AM18:BP18)</f>
        <v>0</v>
      </c>
      <c r="BS18" s="353"/>
      <c r="BT18" s="282"/>
      <c r="BU18" s="73" t="s">
        <v>89</v>
      </c>
      <c r="BV18" s="43"/>
      <c r="BW18" s="88">
        <f>ROUNDUP((PLANEJAMENTO!$BD$6/PLANEJAMENTO!$BG$3)*PLANEJAMENTO!$BJ$5,0)</f>
        <v>0</v>
      </c>
      <c r="BX18" s="88">
        <f>ROUNDUP((PLANEJAMENTO!$BD$6/PLANEJAMENTO!$BG$3)*PLANEJAMENTO!$BJ$5,0)</f>
        <v>0</v>
      </c>
      <c r="BY18" s="88">
        <f>ROUNDUP((PLANEJAMENTO!$BD$6/PLANEJAMENTO!$BG$3)*PLANEJAMENTO!$BJ$5,0)</f>
        <v>0</v>
      </c>
      <c r="BZ18" s="88">
        <f>ROUNDUP((PLANEJAMENTO!$BD$6/PLANEJAMENTO!$BG$3)*PLANEJAMENTO!$BJ$5,0)</f>
        <v>0</v>
      </c>
      <c r="CA18" s="88">
        <f>ROUNDUP((PLANEJAMENTO!$BD$6/PLANEJAMENTO!$BG$3)*PLANEJAMENTO!$BJ$5,0)</f>
        <v>0</v>
      </c>
      <c r="CB18" s="88">
        <f>ROUNDUP((PLANEJAMENTO!$BD$6/PLANEJAMENTO!$BG$3)*PLANEJAMENTO!$BJ$5,0)</f>
        <v>0</v>
      </c>
      <c r="CC18" s="43"/>
      <c r="CD18" s="88">
        <f>ROUNDUP((PLANEJAMENTO!$BD$6/PLANEJAMENTO!$BG$3)*PLANEJAMENTO!$BJ$5,0)</f>
        <v>0</v>
      </c>
      <c r="CE18" s="88">
        <f>ROUNDUP((PLANEJAMENTO!$BD$6/PLANEJAMENTO!$BG$3)*PLANEJAMENTO!$BJ$5,0)</f>
        <v>0</v>
      </c>
      <c r="CF18" s="88">
        <f>ROUNDUP((PLANEJAMENTO!$BD$6/PLANEJAMENTO!$BG$3)*PLANEJAMENTO!$BJ$5,0)</f>
        <v>0</v>
      </c>
      <c r="CG18" s="88">
        <f>ROUNDUP((PLANEJAMENTO!$BD$6/PLANEJAMENTO!$BG$3)*PLANEJAMENTO!$BJ$5,0)</f>
        <v>0</v>
      </c>
      <c r="CH18" s="88">
        <f>ROUNDUP((PLANEJAMENTO!$BD$6/PLANEJAMENTO!$BG$3)*PLANEJAMENTO!$BJ$5,0)</f>
        <v>0</v>
      </c>
      <c r="CI18" s="88">
        <f>ROUNDUP((PLANEJAMENTO!$BD$6/PLANEJAMENTO!$BG$3)*PLANEJAMENTO!$BJ$5,0)</f>
        <v>0</v>
      </c>
      <c r="CJ18" s="43"/>
      <c r="CK18" s="88">
        <f>ROUNDUP((PLANEJAMENTO!$BD$6/PLANEJAMENTO!$BG$3)*PLANEJAMENTO!$BJ$5,0)</f>
        <v>0</v>
      </c>
      <c r="CL18" s="88">
        <f>ROUNDUP((PLANEJAMENTO!$BD$6/PLANEJAMENTO!$BG$3)*PLANEJAMENTO!$BJ$5,0)</f>
        <v>0</v>
      </c>
      <c r="CM18" s="88">
        <f>ROUNDUP((PLANEJAMENTO!$BD$6/PLANEJAMENTO!$BG$3)*PLANEJAMENTO!$BJ$5,0)</f>
        <v>0</v>
      </c>
      <c r="CN18" s="88">
        <f>ROUNDUP((PLANEJAMENTO!$BD$6/PLANEJAMENTO!$BG$3)*PLANEJAMENTO!$BJ$5,0)</f>
        <v>0</v>
      </c>
      <c r="CO18" s="88">
        <f>ROUNDUP((PLANEJAMENTO!$BD$6/PLANEJAMENTO!$BG$3)*PLANEJAMENTO!$BJ$5,0)</f>
        <v>0</v>
      </c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6"/>
      <c r="DA18" s="344">
        <f>SUM(BV18:CY18)</f>
        <v>0</v>
      </c>
      <c r="DB18" s="354"/>
      <c r="DC18" s="354"/>
      <c r="DD18" s="354"/>
      <c r="DE18" s="354"/>
      <c r="DF18" s="354"/>
      <c r="DG18" s="354"/>
      <c r="DH18" s="354"/>
      <c r="DI18" s="354"/>
      <c r="DJ18" s="354"/>
      <c r="DK18" s="354"/>
      <c r="DL18" s="354"/>
      <c r="DM18" s="354"/>
      <c r="DN18" s="354"/>
      <c r="DO18" s="354"/>
      <c r="DP18" s="354"/>
      <c r="DQ18" s="354"/>
      <c r="DR18" s="354"/>
      <c r="DS18" s="354"/>
      <c r="DT18" s="354"/>
      <c r="DU18" s="354"/>
      <c r="DV18" s="354"/>
      <c r="DW18" s="354"/>
      <c r="DX18" s="354"/>
      <c r="DY18" s="354"/>
      <c r="DZ18" s="354"/>
      <c r="EA18" s="354"/>
      <c r="EB18" s="354"/>
      <c r="EC18" s="354"/>
      <c r="ED18" s="354"/>
      <c r="EE18" s="354"/>
      <c r="EF18" s="354"/>
    </row>
    <row r="19" spans="1:136" ht="15" customHeight="1">
      <c r="A19" s="285"/>
      <c r="B19" s="282"/>
      <c r="C19" s="73" t="s">
        <v>388</v>
      </c>
      <c r="D19" s="88">
        <f>SUM(D17:D18)</f>
        <v>41</v>
      </c>
      <c r="E19" s="88">
        <f t="shared" ref="E19" si="219">SUM(E17:E18)</f>
        <v>41</v>
      </c>
      <c r="F19" s="88">
        <f t="shared" ref="F19" si="220">SUM(F17:F18)</f>
        <v>41</v>
      </c>
      <c r="G19" s="88">
        <f t="shared" ref="G19" si="221">SUM(G17:G18)</f>
        <v>41</v>
      </c>
      <c r="H19" s="88">
        <f t="shared" ref="H19" si="222">SUM(H17:H18)</f>
        <v>41</v>
      </c>
      <c r="I19" s="43"/>
      <c r="J19" s="88">
        <f>SUM(J17:J18)</f>
        <v>41</v>
      </c>
      <c r="K19" s="88">
        <f t="shared" ref="K19" si="223">SUM(K17:K18)</f>
        <v>41</v>
      </c>
      <c r="L19" s="88">
        <f t="shared" ref="L19" si="224">SUM(L17:L18)</f>
        <v>41</v>
      </c>
      <c r="M19" s="88">
        <f t="shared" ref="M19" si="225">SUM(M17:M18)</f>
        <v>41</v>
      </c>
      <c r="N19" s="88">
        <f t="shared" ref="N19" si="226">SUM(N17:N18)</f>
        <v>41</v>
      </c>
      <c r="O19" s="88">
        <f>SUM(O17:O18)</f>
        <v>41</v>
      </c>
      <c r="P19" s="43"/>
      <c r="Q19" s="88">
        <f>SUM(Q17:Q18)</f>
        <v>41</v>
      </c>
      <c r="R19" s="88">
        <f t="shared" ref="R19" si="227">SUM(R17:R18)</f>
        <v>41</v>
      </c>
      <c r="S19" s="88">
        <f t="shared" ref="S19" si="228">SUM(S17:S18)</f>
        <v>41</v>
      </c>
      <c r="T19" s="88">
        <f t="shared" ref="T19" si="229">SUM(T17:T18)</f>
        <v>41</v>
      </c>
      <c r="U19" s="45"/>
      <c r="V19" s="45"/>
      <c r="W19" s="43"/>
      <c r="X19" s="88">
        <f>SUM(X17:X18)</f>
        <v>41</v>
      </c>
      <c r="Y19" s="88">
        <f t="shared" ref="Y19" si="230">SUM(Y17:Y18)</f>
        <v>41</v>
      </c>
      <c r="Z19" s="88">
        <f t="shared" ref="Z19" si="231">SUM(Z17:Z18)</f>
        <v>41</v>
      </c>
      <c r="AA19" s="88">
        <f t="shared" ref="AA19" si="232">SUM(AA17:AA18)</f>
        <v>41</v>
      </c>
      <c r="AB19" s="88">
        <f t="shared" ref="AB19" si="233">SUM(AB17:AB18)</f>
        <v>41</v>
      </c>
      <c r="AC19" s="88">
        <f>SUM(AC17:AC18)</f>
        <v>41</v>
      </c>
      <c r="AD19" s="43"/>
      <c r="AE19" s="88">
        <f t="shared" ref="AE19" si="234">SUM(AE17:AE18)</f>
        <v>41</v>
      </c>
      <c r="AF19" s="88">
        <f t="shared" ref="AF19" si="235">SUM(AF17:AF18)</f>
        <v>41</v>
      </c>
      <c r="AG19" s="88">
        <f>SUM(AG17:AG18)</f>
        <v>41</v>
      </c>
      <c r="AH19" s="46"/>
      <c r="AI19" s="89"/>
      <c r="AK19" s="282"/>
      <c r="AL19" s="73" t="s">
        <v>388</v>
      </c>
      <c r="AM19" s="45"/>
      <c r="AN19" s="88">
        <f t="shared" ref="AN19" si="236">SUM(AN17:AN18)</f>
        <v>38</v>
      </c>
      <c r="AO19" s="88">
        <f t="shared" ref="AO19" si="237">SUM(AO17:AO18)</f>
        <v>38</v>
      </c>
      <c r="AP19" s="43"/>
      <c r="AQ19" s="88">
        <f>SUM(AQ17:AQ18)</f>
        <v>38</v>
      </c>
      <c r="AR19" s="88">
        <f t="shared" ref="AR19" si="238">SUM(AR17:AR18)</f>
        <v>38</v>
      </c>
      <c r="AS19" s="88">
        <f t="shared" ref="AS19" si="239">SUM(AS17:AS18)</f>
        <v>38</v>
      </c>
      <c r="AT19" s="88">
        <f t="shared" ref="AT19" si="240">SUM(AT17:AT18)</f>
        <v>38</v>
      </c>
      <c r="AU19" s="88">
        <f t="shared" ref="AU19" si="241">SUM(AU17:AU18)</f>
        <v>38</v>
      </c>
      <c r="AV19" s="88">
        <f>SUM(AV17:AV18)</f>
        <v>38</v>
      </c>
      <c r="AW19" s="43"/>
      <c r="AX19" s="88">
        <f>SUM(AX17:AX18)</f>
        <v>38</v>
      </c>
      <c r="AY19" s="88">
        <f t="shared" ref="AY19" si="242">SUM(AY17:AY18)</f>
        <v>38</v>
      </c>
      <c r="AZ19" s="88">
        <f t="shared" ref="AZ19" si="243">SUM(AZ17:AZ18)</f>
        <v>38</v>
      </c>
      <c r="BA19" s="88">
        <f t="shared" ref="BA19" si="244">SUM(BA17:BA18)</f>
        <v>38</v>
      </c>
      <c r="BB19" s="88">
        <f t="shared" ref="BB19" si="245">SUM(BB17:BB18)</f>
        <v>38</v>
      </c>
      <c r="BC19" s="88">
        <f>SUM(BC17:BC18)</f>
        <v>38</v>
      </c>
      <c r="BD19" s="43"/>
      <c r="BE19" s="88">
        <f>SUM(BE17:BE18)</f>
        <v>38</v>
      </c>
      <c r="BF19" s="88">
        <f t="shared" ref="BF19" si="246">SUM(BF17:BF18)</f>
        <v>38</v>
      </c>
      <c r="BG19" s="88">
        <f t="shared" ref="BG19" si="247">SUM(BG17:BG18)</f>
        <v>38</v>
      </c>
      <c r="BH19" s="88">
        <f t="shared" ref="BH19" si="248">SUM(BH17:BH18)</f>
        <v>38</v>
      </c>
      <c r="BI19" s="88">
        <f t="shared" ref="BI19" si="249">SUM(BI17:BI18)</f>
        <v>38</v>
      </c>
      <c r="BJ19" s="88">
        <f>SUM(BJ17:BJ18)</f>
        <v>38</v>
      </c>
      <c r="BK19" s="43"/>
      <c r="BL19" s="88">
        <f>SUM(BL17:BL18)</f>
        <v>38</v>
      </c>
      <c r="BM19" s="88">
        <f t="shared" ref="BM19" si="250">SUM(BM17:BM18)</f>
        <v>38</v>
      </c>
      <c r="BN19" s="88">
        <f t="shared" ref="BN19" si="251">SUM(BN17:BN18)</f>
        <v>38</v>
      </c>
      <c r="BO19" s="88">
        <f t="shared" ref="BO19" si="252">SUM(BO17:BO18)</f>
        <v>38</v>
      </c>
      <c r="BP19" s="88">
        <f t="shared" ref="BP19:BQ19" si="253">SUM(BP17:BP18)</f>
        <v>38</v>
      </c>
      <c r="BQ19" s="88">
        <f t="shared" si="253"/>
        <v>38</v>
      </c>
      <c r="BR19" s="89"/>
      <c r="BS19" s="353"/>
      <c r="BT19" s="282"/>
      <c r="BU19" s="73" t="s">
        <v>388</v>
      </c>
      <c r="BV19" s="43"/>
      <c r="BW19" s="88">
        <f t="shared" ref="BW19" si="254">SUM(BW17:BW18)</f>
        <v>37</v>
      </c>
      <c r="BX19" s="88">
        <f t="shared" ref="BX19" si="255">SUM(BX17:BX18)</f>
        <v>37</v>
      </c>
      <c r="BY19" s="88">
        <f t="shared" ref="BY19" si="256">SUM(BY17:BY18)</f>
        <v>37</v>
      </c>
      <c r="BZ19" s="88">
        <f t="shared" ref="BZ19" si="257">SUM(BZ17:BZ18)</f>
        <v>37</v>
      </c>
      <c r="CA19" s="88">
        <f>SUM(CA17:CA18)</f>
        <v>37</v>
      </c>
      <c r="CB19" s="88">
        <f>SUM(CB17:CB18)</f>
        <v>37</v>
      </c>
      <c r="CC19" s="43"/>
      <c r="CD19" s="88">
        <f t="shared" ref="CD19" si="258">SUM(CD17:CD18)</f>
        <v>37</v>
      </c>
      <c r="CE19" s="88">
        <f t="shared" ref="CE19" si="259">SUM(CE17:CE18)</f>
        <v>37</v>
      </c>
      <c r="CF19" s="88">
        <f t="shared" ref="CF19" si="260">SUM(CF17:CF18)</f>
        <v>37</v>
      </c>
      <c r="CG19" s="88">
        <f>SUM(CG17:CG18)</f>
        <v>37</v>
      </c>
      <c r="CH19" s="88">
        <f>SUM(CH17:CH18)</f>
        <v>37</v>
      </c>
      <c r="CI19" s="88">
        <f>SUM(CI17:CI18)</f>
        <v>37</v>
      </c>
      <c r="CJ19" s="43"/>
      <c r="CK19" s="88">
        <f t="shared" ref="CK19" si="261">SUM(CK17:CK18)</f>
        <v>37</v>
      </c>
      <c r="CL19" s="88">
        <f t="shared" ref="CL19" si="262">SUM(CL17:CL18)</f>
        <v>37</v>
      </c>
      <c r="CM19" s="88">
        <f t="shared" ref="CM19" si="263">SUM(CM17:CM18)</f>
        <v>37</v>
      </c>
      <c r="CN19" s="88">
        <f>SUM(CN17:CN18)</f>
        <v>37</v>
      </c>
      <c r="CO19" s="88">
        <f>SUM(CO17:CO18)</f>
        <v>37</v>
      </c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6"/>
      <c r="DA19" s="89"/>
      <c r="DB19" s="354"/>
      <c r="DC19" s="354"/>
      <c r="DD19" s="354"/>
      <c r="DE19" s="354"/>
      <c r="DF19" s="354"/>
      <c r="DG19" s="354"/>
      <c r="DH19" s="354"/>
      <c r="DI19" s="354"/>
      <c r="DJ19" s="354"/>
      <c r="DK19" s="354"/>
      <c r="DL19" s="354"/>
      <c r="DM19" s="354"/>
      <c r="DN19" s="354"/>
      <c r="DO19" s="354"/>
      <c r="DP19" s="354"/>
      <c r="DQ19" s="354"/>
      <c r="DR19" s="354"/>
      <c r="DS19" s="354"/>
      <c r="DT19" s="354"/>
      <c r="DU19" s="354"/>
      <c r="DV19" s="354"/>
      <c r="DW19" s="354"/>
      <c r="DX19" s="354"/>
      <c r="DY19" s="354"/>
      <c r="DZ19" s="354"/>
      <c r="EA19" s="354"/>
      <c r="EB19" s="354"/>
      <c r="EC19" s="354"/>
      <c r="ED19" s="354"/>
      <c r="EE19" s="354"/>
      <c r="EF19" s="354"/>
    </row>
    <row r="20" spans="1:136" ht="15" customHeight="1">
      <c r="A20" s="285"/>
      <c r="B20" s="282"/>
      <c r="C20" s="35" t="s">
        <v>45</v>
      </c>
      <c r="D20" s="33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85"/>
      <c r="V20" s="385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28"/>
      <c r="AI20" s="30">
        <f>SUM(D20:AG20)</f>
        <v>0</v>
      </c>
      <c r="AK20" s="282"/>
      <c r="AL20" s="35" t="s">
        <v>45</v>
      </c>
      <c r="AM20" s="385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30">
        <f>SUM(AM20:BP20)</f>
        <v>0</v>
      </c>
      <c r="BS20" s="353"/>
      <c r="BT20" s="282"/>
      <c r="BU20" s="35" t="s">
        <v>45</v>
      </c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385"/>
      <c r="CQ20" s="385"/>
      <c r="CR20" s="385"/>
      <c r="CS20" s="385"/>
      <c r="CT20" s="385"/>
      <c r="CU20" s="385"/>
      <c r="CV20" s="385"/>
      <c r="CW20" s="385"/>
      <c r="CX20" s="385"/>
      <c r="CY20" s="385"/>
      <c r="CZ20" s="28"/>
      <c r="DA20" s="30">
        <f>SUM(BV20:CY20)</f>
        <v>0</v>
      </c>
      <c r="DB20" s="354"/>
      <c r="DC20" s="354"/>
      <c r="DD20" s="354"/>
      <c r="DE20" s="354"/>
      <c r="DF20" s="354"/>
      <c r="DG20" s="354"/>
      <c r="DH20" s="354"/>
      <c r="DI20" s="354"/>
      <c r="DJ20" s="354"/>
      <c r="DK20" s="354"/>
      <c r="DL20" s="354"/>
      <c r="DM20" s="354"/>
      <c r="DN20" s="354"/>
      <c r="DO20" s="354"/>
      <c r="DP20" s="354"/>
      <c r="DQ20" s="354"/>
      <c r="DR20" s="354"/>
      <c r="DS20" s="354"/>
      <c r="DT20" s="354"/>
      <c r="DU20" s="354"/>
      <c r="DV20" s="354"/>
      <c r="DW20" s="354"/>
      <c r="DX20" s="354"/>
      <c r="DY20" s="354"/>
      <c r="DZ20" s="354"/>
      <c r="EA20" s="354"/>
      <c r="EB20" s="354"/>
      <c r="EC20" s="354"/>
      <c r="ED20" s="354"/>
      <c r="EE20" s="354"/>
      <c r="EF20" s="354"/>
    </row>
    <row r="21" spans="1:136" ht="15.75" customHeight="1" thickBot="1">
      <c r="A21" s="285"/>
      <c r="B21" s="282"/>
      <c r="C21" s="73" t="s">
        <v>389</v>
      </c>
      <c r="D21" s="342">
        <f>IF(D20&gt;D17,D17,D20)-D17</f>
        <v>-41</v>
      </c>
      <c r="E21" s="342">
        <f>D21+(IF(E20&gt;E17,E17,E20)-E17)</f>
        <v>-82</v>
      </c>
      <c r="F21" s="342">
        <f t="shared" ref="F21" si="264">E21+(IF(F20&gt;F17,F17,F20)-F17)</f>
        <v>-123</v>
      </c>
      <c r="G21" s="342">
        <f t="shared" ref="G21" si="265">F21+(IF(G20&gt;G17,G17,G20)-G17)</f>
        <v>-164</v>
      </c>
      <c r="H21" s="342">
        <f t="shared" ref="H21" si="266">G21+(IF(H20&gt;H17,H17,H20)-H17)</f>
        <v>-205</v>
      </c>
      <c r="I21" s="27"/>
      <c r="J21" s="342">
        <f>H21+(IF(J20&gt;J17,J17,J20)-J17)</f>
        <v>-246</v>
      </c>
      <c r="K21" s="342">
        <f t="shared" ref="K21" si="267">J21+(IF(K20&gt;K17,K17,K20)-K17)</f>
        <v>-287</v>
      </c>
      <c r="L21" s="342">
        <f t="shared" ref="L21" si="268">K21+(IF(L20&gt;L17,L17,L20)-L17)</f>
        <v>-328</v>
      </c>
      <c r="M21" s="342">
        <f t="shared" ref="M21" si="269">L21+(IF(M20&gt;M17,M17,M20)-M17)</f>
        <v>-369</v>
      </c>
      <c r="N21" s="342">
        <f t="shared" ref="N21" si="270">M21+(IF(N20&gt;N17,N17,N20)-N17)</f>
        <v>-410</v>
      </c>
      <c r="O21" s="342">
        <f t="shared" ref="O21" si="271">N21+(IF(O20&gt;O17,O17,O20)-O17)</f>
        <v>-451</v>
      </c>
      <c r="P21" s="27"/>
      <c r="Q21" s="342">
        <f>O21+(IF(Q20&gt;Q17,Q17,Q20)-Q17)</f>
        <v>-492</v>
      </c>
      <c r="R21" s="342">
        <f t="shared" ref="R21" si="272">Q21+(IF(R20&gt;R17,R17,R20)-R17)</f>
        <v>-533</v>
      </c>
      <c r="S21" s="342">
        <f t="shared" ref="S21" si="273">R21+(IF(S20&gt;S17,S17,S20)-S17)</f>
        <v>-574</v>
      </c>
      <c r="T21" s="342">
        <f t="shared" ref="T21" si="274">S21+(IF(T20&gt;T17,T17,T20)-T17)</f>
        <v>-615</v>
      </c>
      <c r="U21" s="386"/>
      <c r="V21" s="386"/>
      <c r="W21" s="27"/>
      <c r="X21" s="342">
        <f>T21+(IF(X20&gt;X17,X17,X20)-X17)</f>
        <v>-656</v>
      </c>
      <c r="Y21" s="342">
        <f t="shared" ref="Y21" si="275">X21+(IF(Y20&gt;Y17,Y17,Y20)-Y17)</f>
        <v>-697</v>
      </c>
      <c r="Z21" s="342">
        <f t="shared" ref="Z21" si="276">Y21+(IF(Z20&gt;Z17,Z17,Z20)-Z17)</f>
        <v>-738</v>
      </c>
      <c r="AA21" s="342">
        <f t="shared" ref="AA21" si="277">Z21+(IF(AA20&gt;AA17,AA17,AA20)-AA17)</f>
        <v>-779</v>
      </c>
      <c r="AB21" s="342">
        <f t="shared" ref="AB21" si="278">AA21+(IF(AB20&gt;AB17,AB17,AB20)-AB17)</f>
        <v>-820</v>
      </c>
      <c r="AC21" s="342">
        <f t="shared" ref="AC21" si="279">AB21+(IF(AC20&gt;AC17,AC17,AC20)-AC17)</f>
        <v>-861</v>
      </c>
      <c r="AD21" s="27"/>
      <c r="AE21" s="342">
        <f>AC21+(IF(AE20&gt;AE17,AE17,AE20)-AE17)</f>
        <v>-902</v>
      </c>
      <c r="AF21" s="342">
        <f t="shared" ref="AF21" si="280">AE21+(IF(AF20&gt;AF17,AF17,AF20)-AF17)</f>
        <v>-943</v>
      </c>
      <c r="AG21" s="342">
        <f t="shared" ref="AG21" si="281">AF21+(IF(AG20&gt;AG17,AG17,AG20)-AG17)</f>
        <v>-984</v>
      </c>
      <c r="AH21" s="29"/>
      <c r="AI21" s="31">
        <f>ROUNDUP(AG21,0)</f>
        <v>-984</v>
      </c>
      <c r="AK21" s="282"/>
      <c r="AL21" s="73" t="s">
        <v>389</v>
      </c>
      <c r="AM21" s="386"/>
      <c r="AN21" s="342">
        <f t="shared" ref="AN21" si="282">AM21+(IF(AN20&gt;AN17,AN17,AN20)-AN17)</f>
        <v>-38</v>
      </c>
      <c r="AO21" s="342">
        <f t="shared" ref="AO21" si="283">AN21+(IF(AO20&gt;AO17,AO17,AO20)-AO17)</f>
        <v>-76</v>
      </c>
      <c r="AP21" s="27"/>
      <c r="AQ21" s="342">
        <f>AO21+(IF(AQ20&gt;AQ17,AQ17,AQ20)-AQ17)</f>
        <v>-114</v>
      </c>
      <c r="AR21" s="342">
        <f t="shared" ref="AR21" si="284">AQ21+(IF(AR20&gt;AR17,AR17,AR20)-AR17)</f>
        <v>-152</v>
      </c>
      <c r="AS21" s="342">
        <f t="shared" ref="AS21" si="285">AR21+(IF(AS20&gt;AS17,AS17,AS20)-AS17)</f>
        <v>-190</v>
      </c>
      <c r="AT21" s="342">
        <f t="shared" ref="AT21" si="286">AS21+(IF(AT20&gt;AT17,AT17,AT20)-AT17)</f>
        <v>-228</v>
      </c>
      <c r="AU21" s="342">
        <f t="shared" ref="AU21" si="287">AT21+(IF(AU20&gt;AU17,AU17,AU20)-AU17)</f>
        <v>-266</v>
      </c>
      <c r="AV21" s="342">
        <f t="shared" ref="AV21" si="288">AU21+(IF(AV20&gt;AV17,AV17,AV20)-AV17)</f>
        <v>-304</v>
      </c>
      <c r="AW21" s="27"/>
      <c r="AX21" s="342">
        <f>AV21+(IF(AX20&gt;AX17,AX17,AX20)-AX17)</f>
        <v>-342</v>
      </c>
      <c r="AY21" s="342">
        <f t="shared" ref="AY21" si="289">AX21+(IF(AY20&gt;AY17,AY17,AY20)-AY17)</f>
        <v>-380</v>
      </c>
      <c r="AZ21" s="342">
        <f t="shared" ref="AZ21" si="290">AY21+(IF(AZ20&gt;AZ17,AZ17,AZ20)-AZ17)</f>
        <v>-418</v>
      </c>
      <c r="BA21" s="342">
        <f t="shared" ref="BA21" si="291">AZ21+(IF(BA20&gt;BA17,BA17,BA20)-BA17)</f>
        <v>-456</v>
      </c>
      <c r="BB21" s="342">
        <f t="shared" ref="BB21" si="292">BA21+(IF(BB20&gt;BB17,BB17,BB20)-BB17)</f>
        <v>-494</v>
      </c>
      <c r="BC21" s="342">
        <f t="shared" ref="BC21" si="293">BB21+(IF(BC20&gt;BC17,BC17,BC20)-BC17)</f>
        <v>-532</v>
      </c>
      <c r="BD21" s="27"/>
      <c r="BE21" s="342">
        <f>BC21+(IF(BE20&gt;BE17,BE17,BE20)-BE17)</f>
        <v>-570</v>
      </c>
      <c r="BF21" s="342">
        <f t="shared" ref="BF21" si="294">BE21+(IF(BF20&gt;BF17,BF17,BF20)-BF17)</f>
        <v>-608</v>
      </c>
      <c r="BG21" s="342">
        <f t="shared" ref="BG21" si="295">BF21+(IF(BG20&gt;BG17,BG17,BG20)-BG17)</f>
        <v>-646</v>
      </c>
      <c r="BH21" s="342">
        <f t="shared" ref="BH21" si="296">BG21+(IF(BH20&gt;BH17,BH17,BH20)-BH17)</f>
        <v>-684</v>
      </c>
      <c r="BI21" s="342">
        <f t="shared" ref="BI21" si="297">BH21+(IF(BI20&gt;BI17,BI17,BI20)-BI17)</f>
        <v>-722</v>
      </c>
      <c r="BJ21" s="342">
        <f t="shared" ref="BJ21" si="298">BI21+(IF(BJ20&gt;BJ17,BJ17,BJ20)-BJ17)</f>
        <v>-760</v>
      </c>
      <c r="BK21" s="27"/>
      <c r="BL21" s="342">
        <f>BJ21+(IF(BL20&gt;BL17,BL17,BL20)-BL17)</f>
        <v>-798</v>
      </c>
      <c r="BM21" s="342">
        <f t="shared" ref="BM21" si="299">BL21+(IF(BM20&gt;BM17,BM17,BM20)-BM17)</f>
        <v>-836</v>
      </c>
      <c r="BN21" s="342">
        <f t="shared" ref="BN21" si="300">BM21+(IF(BN20&gt;BN17,BN17,BN20)-BN17)</f>
        <v>-874</v>
      </c>
      <c r="BO21" s="342">
        <f t="shared" ref="BO21" si="301">BN21+(IF(BO20&gt;BO17,BO17,BO20)-BO17)</f>
        <v>-912</v>
      </c>
      <c r="BP21" s="342">
        <f t="shared" ref="BP21" si="302">BO21+(IF(BP20&gt;BP17,BP17,BP20)-BP17)</f>
        <v>-950</v>
      </c>
      <c r="BQ21" s="342">
        <f t="shared" ref="BQ21" si="303">BP21+(IF(BQ20&gt;BQ17,BQ17,BQ20)-BQ17)</f>
        <v>-988</v>
      </c>
      <c r="BR21" s="31">
        <f>ROUNDUP(BP21,0)</f>
        <v>-950</v>
      </c>
      <c r="BS21" s="353"/>
      <c r="BT21" s="282"/>
      <c r="BU21" s="73" t="s">
        <v>389</v>
      </c>
      <c r="BV21" s="27"/>
      <c r="BW21" s="342">
        <f>BV21+(IF(BW20&gt;BW17,BW17,BW20)-BW17)</f>
        <v>-37</v>
      </c>
      <c r="BX21" s="342">
        <f t="shared" ref="BX21" si="304">BW21+(IF(BX20&gt;BX17,BX17,BX20)-BX17)</f>
        <v>-74</v>
      </c>
      <c r="BY21" s="342">
        <f t="shared" ref="BY21" si="305">BX21+(IF(BY20&gt;BY17,BY17,BY20)-BY17)</f>
        <v>-111</v>
      </c>
      <c r="BZ21" s="342">
        <f t="shared" ref="BZ21" si="306">BY21+(IF(BZ20&gt;BZ17,BZ17,BZ20)-BZ17)</f>
        <v>-148</v>
      </c>
      <c r="CA21" s="342">
        <f t="shared" ref="CA21" si="307">BZ21+(IF(CA20&gt;CA17,CA17,CA20)-CA17)</f>
        <v>-185</v>
      </c>
      <c r="CB21" s="342">
        <f t="shared" ref="CB21" si="308">CA21+(IF(CB20&gt;CB17,CB17,CB20)-CB17)</f>
        <v>-222</v>
      </c>
      <c r="CC21" s="27"/>
      <c r="CD21" s="342">
        <f>CB21+(IF(CD20&gt;CD17,CD17,CD20)-CD17)</f>
        <v>-259</v>
      </c>
      <c r="CE21" s="342">
        <f t="shared" ref="CE21" si="309">CD21+(IF(CE20&gt;CE17,CE17,CE20)-CE17)</f>
        <v>-296</v>
      </c>
      <c r="CF21" s="342">
        <f t="shared" ref="CF21" si="310">CE21+(IF(CF20&gt;CF17,CF17,CF20)-CF17)</f>
        <v>-333</v>
      </c>
      <c r="CG21" s="342">
        <f t="shared" ref="CG21" si="311">CF21+(IF(CG20&gt;CG17,CG17,CG20)-CG17)</f>
        <v>-370</v>
      </c>
      <c r="CH21" s="342">
        <f t="shared" ref="CH21" si="312">CG21+(IF(CH20&gt;CH17,CH17,CH20)-CH17)</f>
        <v>-407</v>
      </c>
      <c r="CI21" s="342">
        <f t="shared" ref="CI21" si="313">CH21+(IF(CI20&gt;CI17,CI17,CI20)-CI17)</f>
        <v>-444</v>
      </c>
      <c r="CJ21" s="27"/>
      <c r="CK21" s="342">
        <f>CI21+(IF(CK20&gt;CK17,CK17,CK20)-CK17)</f>
        <v>-481</v>
      </c>
      <c r="CL21" s="342">
        <f t="shared" ref="CL21" si="314">CK21+(IF(CL20&gt;CL17,CL17,CL20)-CL17)</f>
        <v>-518</v>
      </c>
      <c r="CM21" s="342">
        <f t="shared" ref="CM21" si="315">CL21+(IF(CM20&gt;CM17,CM17,CM20)-CM17)</f>
        <v>-555</v>
      </c>
      <c r="CN21" s="342">
        <f t="shared" ref="CN21" si="316">CM21+(IF(CN20&gt;CN17,CN17,CN20)-CN17)</f>
        <v>-592</v>
      </c>
      <c r="CO21" s="342">
        <f t="shared" ref="CO21" si="317">CN21+(IF(CO20&gt;CO17,CO17,CO20)-CO17)</f>
        <v>-629</v>
      </c>
      <c r="CP21" s="386"/>
      <c r="CQ21" s="386"/>
      <c r="CR21" s="386"/>
      <c r="CS21" s="386"/>
      <c r="CT21" s="386"/>
      <c r="CU21" s="386"/>
      <c r="CV21" s="386"/>
      <c r="CW21" s="386"/>
      <c r="CX21" s="386"/>
      <c r="CY21" s="386"/>
      <c r="CZ21" s="29"/>
      <c r="DA21" s="390">
        <f>ROUNDUP(CO21,0)</f>
        <v>-629</v>
      </c>
      <c r="DB21" s="354"/>
      <c r="DC21" s="354"/>
      <c r="DD21" s="354"/>
      <c r="DE21" s="354"/>
      <c r="DF21" s="354"/>
      <c r="DG21" s="354"/>
      <c r="DH21" s="354"/>
      <c r="DI21" s="354"/>
      <c r="DJ21" s="354"/>
      <c r="DK21" s="354"/>
      <c r="DL21" s="354"/>
      <c r="DM21" s="354"/>
      <c r="DN21" s="354"/>
      <c r="DO21" s="354"/>
      <c r="DP21" s="354"/>
      <c r="DQ21" s="354"/>
      <c r="DR21" s="354"/>
      <c r="DS21" s="354"/>
      <c r="DT21" s="354"/>
      <c r="DU21" s="354"/>
      <c r="DV21" s="354"/>
      <c r="DW21" s="354"/>
      <c r="DX21" s="354"/>
      <c r="DY21" s="354"/>
      <c r="DZ21" s="354"/>
      <c r="EA21" s="354"/>
      <c r="EB21" s="354"/>
      <c r="EC21" s="354"/>
      <c r="ED21" s="354"/>
      <c r="EE21" s="354"/>
      <c r="EF21" s="354"/>
    </row>
    <row r="22" spans="1:136" ht="15" customHeight="1" thickBot="1">
      <c r="A22" s="285"/>
      <c r="B22" s="283"/>
      <c r="C22" s="142" t="s">
        <v>94</v>
      </c>
      <c r="D22" s="341">
        <f>IF(D20&gt;172,D20-172,0)-D18</f>
        <v>0</v>
      </c>
      <c r="E22" s="341">
        <f>D22 + (IF(E20&gt;172,E20-172,0)-E18)</f>
        <v>0</v>
      </c>
      <c r="F22" s="341">
        <f t="shared" ref="F22:H22" si="318">E22 + (IF(F20&gt;172,F20-172,0)-F18)</f>
        <v>0</v>
      </c>
      <c r="G22" s="341">
        <f t="shared" si="318"/>
        <v>0</v>
      </c>
      <c r="H22" s="341">
        <f t="shared" si="318"/>
        <v>0</v>
      </c>
      <c r="I22" s="140"/>
      <c r="J22" s="341">
        <f>H22+(IF(J20&gt;172,J20-172,0)-J18)</f>
        <v>0</v>
      </c>
      <c r="K22" s="341">
        <f>J22 + (IF(K20&gt;172,K20-172,0)-K18)</f>
        <v>0</v>
      </c>
      <c r="L22" s="341">
        <f t="shared" ref="L22:O22" si="319">K22 + (IF(L20&gt;172,L20-172,0)-L18)</f>
        <v>0</v>
      </c>
      <c r="M22" s="341">
        <f t="shared" si="319"/>
        <v>0</v>
      </c>
      <c r="N22" s="341">
        <f t="shared" si="319"/>
        <v>0</v>
      </c>
      <c r="O22" s="341">
        <f t="shared" si="319"/>
        <v>0</v>
      </c>
      <c r="P22" s="140"/>
      <c r="Q22" s="341">
        <f>O22+(IF(Q20&gt;172,Q20-172,0)-Q18)</f>
        <v>0</v>
      </c>
      <c r="R22" s="341">
        <f>Q22 + (IF(R20&gt;172,R20-172,0)-R18)</f>
        <v>0</v>
      </c>
      <c r="S22" s="341">
        <f t="shared" ref="S22:V22" si="320">R22 + (IF(S20&gt;172,S20-172,0)-S18)</f>
        <v>0</v>
      </c>
      <c r="T22" s="341">
        <f t="shared" si="320"/>
        <v>0</v>
      </c>
      <c r="U22" s="387"/>
      <c r="V22" s="387"/>
      <c r="W22" s="140"/>
      <c r="X22" s="341">
        <f>T22+(IF(X20&gt;172,X20-172,0)-X18)</f>
        <v>0</v>
      </c>
      <c r="Y22" s="341">
        <f>X22 + (IF(Y20&gt;172,Y20-172,0)-Y18)</f>
        <v>0</v>
      </c>
      <c r="Z22" s="341">
        <f t="shared" ref="Z22:AC22" si="321">Y22 + (IF(Z20&gt;172,Z20-172,0)-Z18)</f>
        <v>0</v>
      </c>
      <c r="AA22" s="341">
        <f t="shared" si="321"/>
        <v>0</v>
      </c>
      <c r="AB22" s="341">
        <f t="shared" si="321"/>
        <v>0</v>
      </c>
      <c r="AC22" s="341">
        <f t="shared" si="321"/>
        <v>0</v>
      </c>
      <c r="AD22" s="140"/>
      <c r="AE22" s="341">
        <f>AC22+(IF(AE20&gt;172,AE20-172,0)-AE18)</f>
        <v>0</v>
      </c>
      <c r="AF22" s="341">
        <f>AE22 + (IF(AF20&gt;172,AF20-172,0)-AF18)</f>
        <v>0</v>
      </c>
      <c r="AG22" s="341">
        <f t="shared" ref="AG22" si="322">AF22 + (IF(AG20&gt;172,AG20-172,0)-AG18)</f>
        <v>0</v>
      </c>
      <c r="AH22" s="141"/>
      <c r="AI22" s="343">
        <f>AG22</f>
        <v>0</v>
      </c>
      <c r="AK22" s="283"/>
      <c r="AL22" s="142" t="s">
        <v>94</v>
      </c>
      <c r="AM22" s="387"/>
      <c r="AN22" s="341">
        <f>AM22 + (IF(AN20&gt;172,AN20-172,0)-AN18)</f>
        <v>0</v>
      </c>
      <c r="AO22" s="341">
        <f t="shared" ref="AO22" si="323">AN22 + (IF(AO20&gt;172,AO20-172,0)-AO18)</f>
        <v>0</v>
      </c>
      <c r="AP22" s="140"/>
      <c r="AQ22" s="341">
        <f>AO22+(IF(AQ20&gt;172,AQ20-172,0)-AQ18)</f>
        <v>0</v>
      </c>
      <c r="AR22" s="341">
        <f>AQ22 + (IF(AR20&gt;172,AR20-172,0)-AR18)</f>
        <v>0</v>
      </c>
      <c r="AS22" s="341">
        <f t="shared" ref="AS22:AV22" si="324">AR22 + (IF(AS20&gt;172,AS20-172,0)-AS18)</f>
        <v>0</v>
      </c>
      <c r="AT22" s="341">
        <f t="shared" si="324"/>
        <v>0</v>
      </c>
      <c r="AU22" s="341">
        <f t="shared" si="324"/>
        <v>0</v>
      </c>
      <c r="AV22" s="341">
        <f t="shared" si="324"/>
        <v>0</v>
      </c>
      <c r="AW22" s="140"/>
      <c r="AX22" s="341">
        <f>AV22+(IF(AX20&gt;172,AX20-172,0)-AX18)</f>
        <v>0</v>
      </c>
      <c r="AY22" s="341">
        <f>AX22 + (IF(AY20&gt;172,AY20-172,0)-AY18)</f>
        <v>0</v>
      </c>
      <c r="AZ22" s="341">
        <f t="shared" ref="AZ22:BC22" si="325">AY22 + (IF(AZ20&gt;172,AZ20-172,0)-AZ18)</f>
        <v>0</v>
      </c>
      <c r="BA22" s="341">
        <f t="shared" si="325"/>
        <v>0</v>
      </c>
      <c r="BB22" s="341">
        <f t="shared" si="325"/>
        <v>0</v>
      </c>
      <c r="BC22" s="341">
        <f t="shared" si="325"/>
        <v>0</v>
      </c>
      <c r="BD22" s="140"/>
      <c r="BE22" s="341">
        <f>BC22+(IF(BE20&gt;172,BE20-172,0)-BE18)</f>
        <v>0</v>
      </c>
      <c r="BF22" s="341">
        <f>BE22 + (IF(BF20&gt;172,BF20-172,0)-BF18)</f>
        <v>0</v>
      </c>
      <c r="BG22" s="341">
        <f t="shared" ref="BG22:BJ22" si="326">BF22 + (IF(BG20&gt;172,BG20-172,0)-BG18)</f>
        <v>0</v>
      </c>
      <c r="BH22" s="341">
        <f t="shared" si="326"/>
        <v>0</v>
      </c>
      <c r="BI22" s="341">
        <f t="shared" si="326"/>
        <v>0</v>
      </c>
      <c r="BJ22" s="341">
        <f t="shared" si="326"/>
        <v>0</v>
      </c>
      <c r="BK22" s="140"/>
      <c r="BL22" s="341">
        <f>BJ22+(IF(BL20&gt;172,BL20-172,0)-BL18)</f>
        <v>0</v>
      </c>
      <c r="BM22" s="341">
        <f>BL22 + (IF(BM20&gt;172,BM20-172,0)-BM18)</f>
        <v>0</v>
      </c>
      <c r="BN22" s="341">
        <f t="shared" ref="BN22:BP22" si="327">BM22 + (IF(BN20&gt;172,BN20-172,0)-BN18)</f>
        <v>0</v>
      </c>
      <c r="BO22" s="341">
        <f t="shared" si="327"/>
        <v>0</v>
      </c>
      <c r="BP22" s="341">
        <f t="shared" si="327"/>
        <v>0</v>
      </c>
      <c r="BQ22" s="341">
        <f t="shared" ref="BQ22" si="328">BP22 + (IF(BQ20&gt;172,BQ20-172,0)-BQ18)</f>
        <v>0</v>
      </c>
      <c r="BR22" s="343">
        <f>BP22</f>
        <v>0</v>
      </c>
      <c r="BS22" s="353"/>
      <c r="BT22" s="283"/>
      <c r="BU22" s="142" t="s">
        <v>94</v>
      </c>
      <c r="BV22" s="140"/>
      <c r="BW22" s="341">
        <f>BV22 + (IF(BW20&gt;172,BW20-172,0)-BW18)</f>
        <v>0</v>
      </c>
      <c r="BX22" s="341">
        <f t="shared" ref="BX22:BZ22" si="329">BW22 + (IF(BX20&gt;172,BX20-172,0)-BX18)</f>
        <v>0</v>
      </c>
      <c r="BY22" s="341">
        <f t="shared" si="329"/>
        <v>0</v>
      </c>
      <c r="BZ22" s="341">
        <f t="shared" si="329"/>
        <v>0</v>
      </c>
      <c r="CA22" s="341">
        <f>BY22+(IF(CA20&gt;172,CA20-172,0)-CA18)</f>
        <v>0</v>
      </c>
      <c r="CB22" s="341">
        <f>BZ22+(IF(CB20&gt;172,CB20-172,0)-CB18)</f>
        <v>0</v>
      </c>
      <c r="CC22" s="140"/>
      <c r="CD22" s="341">
        <f t="shared" ref="CD22:CH22" si="330">CC22 + (IF(CD20&gt;172,CD20-172,0)-CD18)</f>
        <v>0</v>
      </c>
      <c r="CE22" s="341">
        <f t="shared" si="330"/>
        <v>0</v>
      </c>
      <c r="CF22" s="341">
        <f t="shared" si="330"/>
        <v>0</v>
      </c>
      <c r="CG22" s="341">
        <f t="shared" si="330"/>
        <v>0</v>
      </c>
      <c r="CH22" s="341">
        <f t="shared" si="330"/>
        <v>0</v>
      </c>
      <c r="CI22" s="341">
        <f>CG22+(IF(CI20&gt;172,CI20-172,0)-CI18)</f>
        <v>0</v>
      </c>
      <c r="CJ22" s="140"/>
      <c r="CK22" s="341">
        <f t="shared" ref="CK22:CO22" si="331">CJ22 + (IF(CK20&gt;172,CK20-172,0)-CK18)</f>
        <v>0</v>
      </c>
      <c r="CL22" s="341">
        <f t="shared" si="331"/>
        <v>0</v>
      </c>
      <c r="CM22" s="341">
        <f t="shared" si="331"/>
        <v>0</v>
      </c>
      <c r="CN22" s="341">
        <f t="shared" si="331"/>
        <v>0</v>
      </c>
      <c r="CO22" s="341">
        <f t="shared" si="331"/>
        <v>0</v>
      </c>
      <c r="CP22" s="387"/>
      <c r="CQ22" s="387"/>
      <c r="CR22" s="387"/>
      <c r="CS22" s="387"/>
      <c r="CT22" s="387"/>
      <c r="CU22" s="387"/>
      <c r="CV22" s="387"/>
      <c r="CW22" s="387"/>
      <c r="CX22" s="387"/>
      <c r="CY22" s="387"/>
      <c r="CZ22" s="141"/>
      <c r="DA22" s="343">
        <f>CO22</f>
        <v>0</v>
      </c>
      <c r="DB22" s="354"/>
      <c r="DC22" s="354"/>
      <c r="DD22" s="354"/>
      <c r="DE22" s="354"/>
      <c r="DF22" s="354"/>
      <c r="DG22" s="354"/>
      <c r="DH22" s="354"/>
      <c r="DI22" s="354"/>
      <c r="DJ22" s="354"/>
      <c r="DK22" s="354"/>
      <c r="DL22" s="354"/>
      <c r="DM22" s="354"/>
      <c r="DN22" s="354"/>
      <c r="DO22" s="354"/>
      <c r="DP22" s="354"/>
      <c r="DQ22" s="354"/>
      <c r="DR22" s="354"/>
      <c r="DS22" s="354"/>
      <c r="DT22" s="354"/>
      <c r="DU22" s="354"/>
      <c r="DV22" s="354"/>
      <c r="DW22" s="354"/>
      <c r="DX22" s="354"/>
      <c r="DY22" s="354"/>
      <c r="DZ22" s="354"/>
      <c r="EA22" s="354"/>
      <c r="EB22" s="354"/>
      <c r="EC22" s="354"/>
      <c r="ED22" s="354"/>
      <c r="EE22" s="354"/>
      <c r="EF22" s="354"/>
    </row>
    <row r="23" spans="1:136" ht="15.75" customHeight="1">
      <c r="A23" s="285"/>
      <c r="B23" s="281" t="s">
        <v>56</v>
      </c>
      <c r="C23" s="34" t="s">
        <v>88</v>
      </c>
      <c r="D23" s="50">
        <f>SUM(D5,D11,D17)</f>
        <v>154</v>
      </c>
      <c r="E23" s="50">
        <f>SUM(E5,E11,E17)</f>
        <v>154</v>
      </c>
      <c r="F23" s="50">
        <f>SUM(F5,F11,F17)</f>
        <v>154</v>
      </c>
      <c r="G23" s="50">
        <f>SUM(G5,G11,G17)</f>
        <v>154</v>
      </c>
      <c r="H23" s="50">
        <f>SUM(H5,H11,H17)</f>
        <v>154</v>
      </c>
      <c r="I23" s="38"/>
      <c r="J23" s="50">
        <f>SUM(J5,J11,J17)</f>
        <v>154</v>
      </c>
      <c r="K23" s="50">
        <f>SUM(K5,K11,K17)</f>
        <v>154</v>
      </c>
      <c r="L23" s="50">
        <f>SUM(L5,L11,L17)</f>
        <v>154</v>
      </c>
      <c r="M23" s="50">
        <f>SUM(M5,M11,M17)</f>
        <v>154</v>
      </c>
      <c r="N23" s="50">
        <f>SUM(N5,N11,N17)</f>
        <v>154</v>
      </c>
      <c r="O23" s="50">
        <f>SUM(O5,O11,O17)</f>
        <v>154</v>
      </c>
      <c r="P23" s="38"/>
      <c r="Q23" s="50">
        <f>SUM(Q5,Q11,Q17)</f>
        <v>154</v>
      </c>
      <c r="R23" s="50">
        <f>SUM(R5,R11,R17)</f>
        <v>154</v>
      </c>
      <c r="S23" s="50">
        <f>SUM(S5,S11,S17)</f>
        <v>154</v>
      </c>
      <c r="T23" s="50">
        <f>SUM(T5,T11,T17)</f>
        <v>154</v>
      </c>
      <c r="U23" s="372"/>
      <c r="V23" s="372"/>
      <c r="W23" s="38"/>
      <c r="X23" s="50">
        <f>SUM(X5,X11,X17)</f>
        <v>154</v>
      </c>
      <c r="Y23" s="50">
        <f>SUM(Y5,Y11,Y17)</f>
        <v>154</v>
      </c>
      <c r="Z23" s="50">
        <f>SUM(Z5,Z11,Z17)</f>
        <v>154</v>
      </c>
      <c r="AA23" s="50">
        <f>SUM(AA5,AA11,AA17)</f>
        <v>154</v>
      </c>
      <c r="AB23" s="50">
        <f>SUM(AB5,AB11,AB17)</f>
        <v>154</v>
      </c>
      <c r="AC23" s="50">
        <f>SUM(AC5,AC11,AC17)</f>
        <v>154</v>
      </c>
      <c r="AD23" s="38"/>
      <c r="AE23" s="50">
        <f>SUM(AE5,AE11,AE17)</f>
        <v>154</v>
      </c>
      <c r="AF23" s="50">
        <f>SUM(AF5,AF11,AF17)</f>
        <v>154</v>
      </c>
      <c r="AG23" s="50">
        <f>SUM(AG5,AG11,AG17)</f>
        <v>154</v>
      </c>
      <c r="AH23" s="39"/>
      <c r="AI23" s="32">
        <f>SUM(D23:AG23)</f>
        <v>3696</v>
      </c>
      <c r="AK23" s="281" t="s">
        <v>56</v>
      </c>
      <c r="AL23" s="34" t="s">
        <v>88</v>
      </c>
      <c r="AM23" s="372"/>
      <c r="AN23" s="50">
        <f>SUM(AN5,AN11,AN17)</f>
        <v>146</v>
      </c>
      <c r="AO23" s="50">
        <f>SUM(AO5,AO11,AO17)</f>
        <v>146</v>
      </c>
      <c r="AP23" s="38"/>
      <c r="AQ23" s="50">
        <f>SUM(AQ5,AQ11,AQ17)</f>
        <v>146</v>
      </c>
      <c r="AR23" s="50">
        <f>SUM(AR5,AR11,AR17)</f>
        <v>146</v>
      </c>
      <c r="AS23" s="50">
        <f>SUM(AS5,AS11,AS17)</f>
        <v>146</v>
      </c>
      <c r="AT23" s="50">
        <f>SUM(AT5,AT11,AT17)</f>
        <v>146</v>
      </c>
      <c r="AU23" s="50">
        <f>SUM(AU5,AU11,AU17)</f>
        <v>146</v>
      </c>
      <c r="AV23" s="50">
        <f>SUM(AV5,AV11,AV17)</f>
        <v>146</v>
      </c>
      <c r="AW23" s="38"/>
      <c r="AX23" s="50">
        <f>SUM(AX5,AX11,AX17)</f>
        <v>146</v>
      </c>
      <c r="AY23" s="50">
        <f>SUM(AY5,AY11,AY17)</f>
        <v>146</v>
      </c>
      <c r="AZ23" s="50">
        <f>SUM(AZ5,AZ11,AZ17)</f>
        <v>146</v>
      </c>
      <c r="BA23" s="50">
        <f>SUM(BA5,BA11,BA17)</f>
        <v>146</v>
      </c>
      <c r="BB23" s="50">
        <f>SUM(BB5,BB11,BB17)</f>
        <v>146</v>
      </c>
      <c r="BC23" s="50">
        <f>SUM(BC5,BC11,BC17)</f>
        <v>146</v>
      </c>
      <c r="BD23" s="38"/>
      <c r="BE23" s="50">
        <f>SUM(BE5,BE11,BE17)</f>
        <v>146</v>
      </c>
      <c r="BF23" s="50">
        <f>SUM(BF5,BF11,BF17)</f>
        <v>146</v>
      </c>
      <c r="BG23" s="50">
        <f>SUM(BG5,BG11,BG17)</f>
        <v>146</v>
      </c>
      <c r="BH23" s="50">
        <f>SUM(BH5,BH11,BH17)</f>
        <v>146</v>
      </c>
      <c r="BI23" s="50">
        <f>SUM(BI5,BI11,BI17)</f>
        <v>146</v>
      </c>
      <c r="BJ23" s="50">
        <f>SUM(BJ5,BJ11,BJ17)</f>
        <v>146</v>
      </c>
      <c r="BK23" s="38"/>
      <c r="BL23" s="50">
        <f>SUM(BL5,BL11,BL17)</f>
        <v>146</v>
      </c>
      <c r="BM23" s="50">
        <f>SUM(BM5,BM11,BM17)</f>
        <v>146</v>
      </c>
      <c r="BN23" s="50">
        <f>SUM(BN5,BN11,BN17)</f>
        <v>146</v>
      </c>
      <c r="BO23" s="50">
        <f>SUM(BO5,BO11,BO17)</f>
        <v>146</v>
      </c>
      <c r="BP23" s="50">
        <f>SUM(BP5,BP11,BP17)</f>
        <v>146</v>
      </c>
      <c r="BQ23" s="50">
        <f>SUM(BQ5,BQ11,BQ17)</f>
        <v>146</v>
      </c>
      <c r="BR23" s="32">
        <f>SUM(AM23:BP23)</f>
        <v>3650</v>
      </c>
      <c r="BS23" s="353"/>
      <c r="BT23" s="281" t="s">
        <v>56</v>
      </c>
      <c r="BU23" s="34" t="s">
        <v>88</v>
      </c>
      <c r="BV23" s="38"/>
      <c r="BW23" s="50">
        <f>SUM(BW5,BW11,BW17)</f>
        <v>141</v>
      </c>
      <c r="BX23" s="50">
        <f>SUM(BX5,BX11,BX17)</f>
        <v>141</v>
      </c>
      <c r="BY23" s="50">
        <f>SUM(BY5,BY11,BY17)</f>
        <v>141</v>
      </c>
      <c r="BZ23" s="50">
        <f>SUM(BZ5,BZ11,BZ17)</f>
        <v>141</v>
      </c>
      <c r="CA23" s="50">
        <f>SUM(CA5,CA11,CA17)</f>
        <v>141</v>
      </c>
      <c r="CB23" s="50">
        <f>SUM(CB5,CB11,CB17)</f>
        <v>141</v>
      </c>
      <c r="CC23" s="38"/>
      <c r="CD23" s="50">
        <f>SUM(CD5,CD11,CD17)</f>
        <v>141</v>
      </c>
      <c r="CE23" s="50">
        <f>SUM(CE5,CE11,CE17)</f>
        <v>141</v>
      </c>
      <c r="CF23" s="50">
        <f>SUM(CF5,CF11,CF17)</f>
        <v>141</v>
      </c>
      <c r="CG23" s="50">
        <f>SUM(CG5,CG11,CG17)</f>
        <v>141</v>
      </c>
      <c r="CH23" s="50">
        <f>SUM(CH5,CH11,CH17)</f>
        <v>141</v>
      </c>
      <c r="CI23" s="50">
        <f>SUM(CI5,CI11,CI17)</f>
        <v>141</v>
      </c>
      <c r="CJ23" s="38"/>
      <c r="CK23" s="50">
        <f>SUM(CK5,CK11,CK17)</f>
        <v>141</v>
      </c>
      <c r="CL23" s="50">
        <f>SUM(CL5,CL11,CL17)</f>
        <v>141</v>
      </c>
      <c r="CM23" s="50">
        <f>SUM(CM5,CM11,CM17)</f>
        <v>141</v>
      </c>
      <c r="CN23" s="50">
        <f>SUM(CN5,CN11,CN17)</f>
        <v>141</v>
      </c>
      <c r="CO23" s="50">
        <f>SUM(CO5,CO11,CO17)</f>
        <v>141</v>
      </c>
      <c r="CP23" s="372"/>
      <c r="CQ23" s="372"/>
      <c r="CR23" s="372"/>
      <c r="CS23" s="372"/>
      <c r="CT23" s="372"/>
      <c r="CU23" s="372"/>
      <c r="CV23" s="372"/>
      <c r="CW23" s="372"/>
      <c r="CX23" s="372"/>
      <c r="CY23" s="372"/>
      <c r="CZ23" s="39"/>
      <c r="DA23" s="32">
        <f>SUM(BV23:CY23)</f>
        <v>2397</v>
      </c>
      <c r="DB23" s="354"/>
      <c r="DC23" s="354"/>
      <c r="DD23" s="354"/>
      <c r="DE23" s="354"/>
      <c r="DF23" s="354"/>
      <c r="DG23" s="354"/>
      <c r="DH23" s="354"/>
      <c r="DI23" s="354"/>
      <c r="DJ23" s="354"/>
      <c r="DK23" s="354"/>
      <c r="DL23" s="354"/>
      <c r="DM23" s="354"/>
      <c r="DN23" s="354"/>
      <c r="DO23" s="354"/>
      <c r="DP23" s="354"/>
      <c r="DQ23" s="354"/>
      <c r="DR23" s="354"/>
      <c r="DS23" s="354"/>
      <c r="DT23" s="354"/>
      <c r="DU23" s="354"/>
      <c r="DV23" s="354"/>
      <c r="DW23" s="354"/>
      <c r="DX23" s="354"/>
      <c r="DY23" s="354"/>
      <c r="DZ23" s="354"/>
      <c r="EA23" s="354"/>
      <c r="EB23" s="354"/>
      <c r="EC23" s="354"/>
      <c r="ED23" s="354"/>
      <c r="EE23" s="354"/>
      <c r="EF23" s="354"/>
    </row>
    <row r="24" spans="1:136" ht="15" customHeight="1">
      <c r="A24" s="285"/>
      <c r="B24" s="282"/>
      <c r="C24" s="73" t="s">
        <v>89</v>
      </c>
      <c r="D24" s="88">
        <f>SUM(D6,D12,D18)</f>
        <v>0</v>
      </c>
      <c r="E24" s="88">
        <f t="shared" ref="E24:H24" si="332">SUM(E6,E12,E18)</f>
        <v>0</v>
      </c>
      <c r="F24" s="88">
        <f t="shared" si="332"/>
        <v>0</v>
      </c>
      <c r="G24" s="88">
        <f t="shared" si="332"/>
        <v>0</v>
      </c>
      <c r="H24" s="88">
        <f t="shared" si="332"/>
        <v>0</v>
      </c>
      <c r="I24" s="43"/>
      <c r="J24" s="88">
        <f>SUM(J6,J12,J18)</f>
        <v>0</v>
      </c>
      <c r="K24" s="88">
        <f t="shared" ref="K24:N24" si="333">SUM(K6,K12,K18)</f>
        <v>0</v>
      </c>
      <c r="L24" s="88">
        <f t="shared" si="333"/>
        <v>0</v>
      </c>
      <c r="M24" s="88">
        <f t="shared" si="333"/>
        <v>0</v>
      </c>
      <c r="N24" s="88">
        <f t="shared" si="333"/>
        <v>0</v>
      </c>
      <c r="O24" s="88">
        <f>SUM(O6,O12,O18)</f>
        <v>0</v>
      </c>
      <c r="P24" s="43"/>
      <c r="Q24" s="88">
        <f>SUM(Q6,Q12,Q18)</f>
        <v>0</v>
      </c>
      <c r="R24" s="88">
        <f t="shared" ref="R24:U24" si="334">SUM(R6,R12,R18)</f>
        <v>0</v>
      </c>
      <c r="S24" s="88">
        <f t="shared" si="334"/>
        <v>0</v>
      </c>
      <c r="T24" s="88">
        <f t="shared" si="334"/>
        <v>0</v>
      </c>
      <c r="U24" s="45"/>
      <c r="V24" s="45"/>
      <c r="W24" s="43"/>
      <c r="X24" s="88">
        <f>SUM(X6,X12,X18)</f>
        <v>0</v>
      </c>
      <c r="Y24" s="88">
        <f t="shared" ref="Y24:AB24" si="335">SUM(Y6,Y12,Y18)</f>
        <v>0</v>
      </c>
      <c r="Z24" s="88">
        <f t="shared" si="335"/>
        <v>0</v>
      </c>
      <c r="AA24" s="88">
        <f t="shared" si="335"/>
        <v>0</v>
      </c>
      <c r="AB24" s="88">
        <f t="shared" si="335"/>
        <v>0</v>
      </c>
      <c r="AC24" s="88">
        <f>SUM(AC6,AC12,AC18)</f>
        <v>0</v>
      </c>
      <c r="AD24" s="43"/>
      <c r="AE24" s="88">
        <f t="shared" ref="AE24:AF24" si="336">SUM(AE6,AE12,AE18)</f>
        <v>0</v>
      </c>
      <c r="AF24" s="88">
        <f t="shared" si="336"/>
        <v>0</v>
      </c>
      <c r="AG24" s="88">
        <f>SUM(AG6,AG12,AG18)</f>
        <v>0</v>
      </c>
      <c r="AH24" s="46"/>
      <c r="AI24" s="344">
        <f>SUM(D24:AG24)</f>
        <v>0</v>
      </c>
      <c r="AK24" s="282"/>
      <c r="AL24" s="73" t="s">
        <v>89</v>
      </c>
      <c r="AM24" s="45"/>
      <c r="AN24" s="88">
        <f t="shared" ref="AN24:AO24" si="337">SUM(AN6,AN12,AN18)</f>
        <v>0</v>
      </c>
      <c r="AO24" s="88">
        <f t="shared" si="337"/>
        <v>0</v>
      </c>
      <c r="AP24" s="43"/>
      <c r="AQ24" s="88">
        <f>SUM(AQ6,AQ12,AQ18)</f>
        <v>0</v>
      </c>
      <c r="AR24" s="88">
        <f t="shared" ref="AR24:AU24" si="338">SUM(AR6,AR12,AR18)</f>
        <v>0</v>
      </c>
      <c r="AS24" s="88">
        <f t="shared" si="338"/>
        <v>0</v>
      </c>
      <c r="AT24" s="88">
        <f t="shared" si="338"/>
        <v>0</v>
      </c>
      <c r="AU24" s="88">
        <f t="shared" si="338"/>
        <v>0</v>
      </c>
      <c r="AV24" s="88">
        <f>SUM(AV6,AV12,AV18)</f>
        <v>0</v>
      </c>
      <c r="AW24" s="43"/>
      <c r="AX24" s="88">
        <f>SUM(AX6,AX12,AX18)</f>
        <v>0</v>
      </c>
      <c r="AY24" s="88">
        <f t="shared" ref="AY24:BB24" si="339">SUM(AY6,AY12,AY18)</f>
        <v>0</v>
      </c>
      <c r="AZ24" s="88">
        <f t="shared" si="339"/>
        <v>0</v>
      </c>
      <c r="BA24" s="88">
        <f t="shared" si="339"/>
        <v>0</v>
      </c>
      <c r="BB24" s="88">
        <f t="shared" si="339"/>
        <v>0</v>
      </c>
      <c r="BC24" s="88">
        <f>SUM(BC6,BC12,BC18)</f>
        <v>0</v>
      </c>
      <c r="BD24" s="43"/>
      <c r="BE24" s="88">
        <f>SUM(BE6,BE12,BE18)</f>
        <v>0</v>
      </c>
      <c r="BF24" s="88">
        <f t="shared" ref="BF24:BI24" si="340">SUM(BF6,BF12,BF18)</f>
        <v>0</v>
      </c>
      <c r="BG24" s="88">
        <f t="shared" si="340"/>
        <v>0</v>
      </c>
      <c r="BH24" s="88">
        <f t="shared" si="340"/>
        <v>0</v>
      </c>
      <c r="BI24" s="88">
        <f t="shared" si="340"/>
        <v>0</v>
      </c>
      <c r="BJ24" s="88">
        <f>SUM(BJ6,BJ12,BJ18)</f>
        <v>0</v>
      </c>
      <c r="BK24" s="43"/>
      <c r="BL24" s="88">
        <f>SUM(BL6,BL12,BL18)</f>
        <v>0</v>
      </c>
      <c r="BM24" s="88">
        <f t="shared" ref="BM24:BP24" si="341">SUM(BM6,BM12,BM18)</f>
        <v>0</v>
      </c>
      <c r="BN24" s="88">
        <f t="shared" si="341"/>
        <v>0</v>
      </c>
      <c r="BO24" s="88">
        <f t="shared" si="341"/>
        <v>0</v>
      </c>
      <c r="BP24" s="88">
        <f t="shared" si="341"/>
        <v>0</v>
      </c>
      <c r="BQ24" s="88">
        <f t="shared" ref="BQ24" si="342">SUM(BQ6,BQ12,BQ18)</f>
        <v>0</v>
      </c>
      <c r="BR24" s="344">
        <f>SUM(AM24:BP24)</f>
        <v>0</v>
      </c>
      <c r="BS24" s="353"/>
      <c r="BT24" s="282"/>
      <c r="BU24" s="73" t="s">
        <v>89</v>
      </c>
      <c r="BV24" s="43"/>
      <c r="BW24" s="88">
        <f t="shared" ref="BW24:BZ24" si="343">SUM(BW6,BW12,BW18)</f>
        <v>0</v>
      </c>
      <c r="BX24" s="88">
        <f t="shared" si="343"/>
        <v>0</v>
      </c>
      <c r="BY24" s="88">
        <f t="shared" si="343"/>
        <v>0</v>
      </c>
      <c r="BZ24" s="88">
        <f t="shared" si="343"/>
        <v>0</v>
      </c>
      <c r="CA24" s="88">
        <f>SUM(CA6,CA12,CA18)</f>
        <v>0</v>
      </c>
      <c r="CB24" s="88">
        <f>SUM(CB6,CB12,CB18)</f>
        <v>0</v>
      </c>
      <c r="CC24" s="43"/>
      <c r="CD24" s="88">
        <f t="shared" ref="CD24:CF24" si="344">SUM(CD6,CD12,CD18)</f>
        <v>0</v>
      </c>
      <c r="CE24" s="88">
        <f t="shared" si="344"/>
        <v>0</v>
      </c>
      <c r="CF24" s="88">
        <f t="shared" si="344"/>
        <v>0</v>
      </c>
      <c r="CG24" s="88">
        <f>SUM(CG6,CG12,CG18)</f>
        <v>0</v>
      </c>
      <c r="CH24" s="88">
        <f>SUM(CH6,CH12,CH18)</f>
        <v>0</v>
      </c>
      <c r="CI24" s="88">
        <f>SUM(CI6,CI12,CI18)</f>
        <v>0</v>
      </c>
      <c r="CJ24" s="43"/>
      <c r="CK24" s="88">
        <f t="shared" ref="CK24:CM24" si="345">SUM(CK6,CK12,CK18)</f>
        <v>0</v>
      </c>
      <c r="CL24" s="88">
        <f t="shared" si="345"/>
        <v>0</v>
      </c>
      <c r="CM24" s="88">
        <f t="shared" si="345"/>
        <v>0</v>
      </c>
      <c r="CN24" s="88">
        <f>SUM(CN6,CN12,CN18)</f>
        <v>0</v>
      </c>
      <c r="CO24" s="88">
        <f>SUM(CO6,CO12,CO18)</f>
        <v>0</v>
      </c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6"/>
      <c r="DA24" s="344">
        <f>SUM(BV24:CY24)</f>
        <v>0</v>
      </c>
      <c r="DB24" s="354"/>
      <c r="DC24" s="354"/>
      <c r="DD24" s="354"/>
      <c r="DE24" s="354"/>
      <c r="DF24" s="354"/>
      <c r="DG24" s="354"/>
      <c r="DH24" s="354"/>
      <c r="DI24" s="354"/>
      <c r="DJ24" s="354"/>
      <c r="DK24" s="354"/>
      <c r="DL24" s="354"/>
      <c r="DM24" s="354"/>
      <c r="DN24" s="354"/>
      <c r="DO24" s="354"/>
      <c r="DP24" s="354"/>
      <c r="DQ24" s="354"/>
      <c r="DR24" s="354"/>
      <c r="DS24" s="354"/>
      <c r="DT24" s="354"/>
      <c r="DU24" s="354"/>
      <c r="DV24" s="354"/>
      <c r="DW24" s="354"/>
      <c r="DX24" s="354"/>
      <c r="DY24" s="354"/>
      <c r="DZ24" s="354"/>
      <c r="EA24" s="354"/>
      <c r="EB24" s="354"/>
      <c r="EC24" s="354"/>
      <c r="ED24" s="354"/>
      <c r="EE24" s="354"/>
      <c r="EF24" s="354"/>
    </row>
    <row r="25" spans="1:136" ht="15" customHeight="1">
      <c r="A25" s="285"/>
      <c r="B25" s="282"/>
      <c r="C25" s="73" t="s">
        <v>388</v>
      </c>
      <c r="D25" s="88">
        <f>SUM(D23:D24)</f>
        <v>154</v>
      </c>
      <c r="E25" s="88">
        <f t="shared" ref="E25" si="346">SUM(E23:E24)</f>
        <v>154</v>
      </c>
      <c r="F25" s="88">
        <f t="shared" ref="F25" si="347">SUM(F23:F24)</f>
        <v>154</v>
      </c>
      <c r="G25" s="88">
        <f t="shared" ref="G25" si="348">SUM(G23:G24)</f>
        <v>154</v>
      </c>
      <c r="H25" s="88">
        <f t="shared" ref="H25" si="349">SUM(H23:H24)</f>
        <v>154</v>
      </c>
      <c r="I25" s="43"/>
      <c r="J25" s="88">
        <f>SUM(J23:J24)</f>
        <v>154</v>
      </c>
      <c r="K25" s="88">
        <f t="shared" ref="K25" si="350">SUM(K23:K24)</f>
        <v>154</v>
      </c>
      <c r="L25" s="88">
        <f t="shared" ref="L25" si="351">SUM(L23:L24)</f>
        <v>154</v>
      </c>
      <c r="M25" s="88">
        <f t="shared" ref="M25" si="352">SUM(M23:M24)</f>
        <v>154</v>
      </c>
      <c r="N25" s="88">
        <f t="shared" ref="N25" si="353">SUM(N23:N24)</f>
        <v>154</v>
      </c>
      <c r="O25" s="88">
        <f>SUM(O23:O24)</f>
        <v>154</v>
      </c>
      <c r="P25" s="43"/>
      <c r="Q25" s="88">
        <f>SUM(Q23:Q24)</f>
        <v>154</v>
      </c>
      <c r="R25" s="88">
        <f t="shared" ref="R25" si="354">SUM(R23:R24)</f>
        <v>154</v>
      </c>
      <c r="S25" s="88">
        <f t="shared" ref="S25" si="355">SUM(S23:S24)</f>
        <v>154</v>
      </c>
      <c r="T25" s="88">
        <f t="shared" ref="T25" si="356">SUM(T23:T24)</f>
        <v>154</v>
      </c>
      <c r="U25" s="45"/>
      <c r="V25" s="45"/>
      <c r="W25" s="43"/>
      <c r="X25" s="88">
        <f>SUM(X23:X24)</f>
        <v>154</v>
      </c>
      <c r="Y25" s="88">
        <f t="shared" ref="Y25" si="357">SUM(Y23:Y24)</f>
        <v>154</v>
      </c>
      <c r="Z25" s="88">
        <f t="shared" ref="Z25" si="358">SUM(Z23:Z24)</f>
        <v>154</v>
      </c>
      <c r="AA25" s="88">
        <f t="shared" ref="AA25" si="359">SUM(AA23:AA24)</f>
        <v>154</v>
      </c>
      <c r="AB25" s="88">
        <f t="shared" ref="AB25" si="360">SUM(AB23:AB24)</f>
        <v>154</v>
      </c>
      <c r="AC25" s="88">
        <f>SUM(AC23:AC24)</f>
        <v>154</v>
      </c>
      <c r="AD25" s="43"/>
      <c r="AE25" s="88">
        <f t="shared" ref="AE25" si="361">SUM(AE23:AE24)</f>
        <v>154</v>
      </c>
      <c r="AF25" s="88">
        <f t="shared" ref="AF25" si="362">SUM(AF23:AF24)</f>
        <v>154</v>
      </c>
      <c r="AG25" s="88">
        <f>SUM(AG23:AG24)</f>
        <v>154</v>
      </c>
      <c r="AH25" s="46"/>
      <c r="AI25" s="89"/>
      <c r="AK25" s="282"/>
      <c r="AL25" s="73" t="s">
        <v>388</v>
      </c>
      <c r="AM25" s="45"/>
      <c r="AN25" s="88">
        <f t="shared" ref="AN25" si="363">SUM(AN23:AN24)</f>
        <v>146</v>
      </c>
      <c r="AO25" s="88">
        <f t="shared" ref="AO25" si="364">SUM(AO23:AO24)</f>
        <v>146</v>
      </c>
      <c r="AP25" s="43"/>
      <c r="AQ25" s="88">
        <f>SUM(AQ23:AQ24)</f>
        <v>146</v>
      </c>
      <c r="AR25" s="88">
        <f t="shared" ref="AR25" si="365">SUM(AR23:AR24)</f>
        <v>146</v>
      </c>
      <c r="AS25" s="88">
        <f t="shared" ref="AS25" si="366">SUM(AS23:AS24)</f>
        <v>146</v>
      </c>
      <c r="AT25" s="88">
        <f t="shared" ref="AT25" si="367">SUM(AT23:AT24)</f>
        <v>146</v>
      </c>
      <c r="AU25" s="88">
        <f t="shared" ref="AU25" si="368">SUM(AU23:AU24)</f>
        <v>146</v>
      </c>
      <c r="AV25" s="88">
        <f>SUM(AV23:AV24)</f>
        <v>146</v>
      </c>
      <c r="AW25" s="43"/>
      <c r="AX25" s="88">
        <f>SUM(AX23:AX24)</f>
        <v>146</v>
      </c>
      <c r="AY25" s="88">
        <f t="shared" ref="AY25" si="369">SUM(AY23:AY24)</f>
        <v>146</v>
      </c>
      <c r="AZ25" s="88">
        <f t="shared" ref="AZ25" si="370">SUM(AZ23:AZ24)</f>
        <v>146</v>
      </c>
      <c r="BA25" s="88">
        <f t="shared" ref="BA25" si="371">SUM(BA23:BA24)</f>
        <v>146</v>
      </c>
      <c r="BB25" s="88">
        <f t="shared" ref="BB25" si="372">SUM(BB23:BB24)</f>
        <v>146</v>
      </c>
      <c r="BC25" s="88">
        <f>SUM(BC23:BC24)</f>
        <v>146</v>
      </c>
      <c r="BD25" s="43"/>
      <c r="BE25" s="88">
        <f>SUM(BE23:BE24)</f>
        <v>146</v>
      </c>
      <c r="BF25" s="88">
        <f t="shared" ref="BF25" si="373">SUM(BF23:BF24)</f>
        <v>146</v>
      </c>
      <c r="BG25" s="88">
        <f t="shared" ref="BG25" si="374">SUM(BG23:BG24)</f>
        <v>146</v>
      </c>
      <c r="BH25" s="88">
        <f t="shared" ref="BH25" si="375">SUM(BH23:BH24)</f>
        <v>146</v>
      </c>
      <c r="BI25" s="88">
        <f t="shared" ref="BI25" si="376">SUM(BI23:BI24)</f>
        <v>146</v>
      </c>
      <c r="BJ25" s="88">
        <f>SUM(BJ23:BJ24)</f>
        <v>146</v>
      </c>
      <c r="BK25" s="43"/>
      <c r="BL25" s="88">
        <f>SUM(BL23:BL24)</f>
        <v>146</v>
      </c>
      <c r="BM25" s="88">
        <f t="shared" ref="BM25" si="377">SUM(BM23:BM24)</f>
        <v>146</v>
      </c>
      <c r="BN25" s="88">
        <f t="shared" ref="BN25" si="378">SUM(BN23:BN24)</f>
        <v>146</v>
      </c>
      <c r="BO25" s="88">
        <f t="shared" ref="BO25" si="379">SUM(BO23:BO24)</f>
        <v>146</v>
      </c>
      <c r="BP25" s="88">
        <f t="shared" ref="BP25:BQ25" si="380">SUM(BP23:BP24)</f>
        <v>146</v>
      </c>
      <c r="BQ25" s="369">
        <f t="shared" si="380"/>
        <v>146</v>
      </c>
      <c r="BR25" s="368"/>
      <c r="BS25" s="353"/>
      <c r="BT25" s="282"/>
      <c r="BU25" s="73" t="s">
        <v>388</v>
      </c>
      <c r="BV25" s="43"/>
      <c r="BW25" s="88">
        <f t="shared" ref="BW25" si="381">SUM(BW23:BW24)</f>
        <v>141</v>
      </c>
      <c r="BX25" s="88">
        <f t="shared" ref="BX25" si="382">SUM(BX23:BX24)</f>
        <v>141</v>
      </c>
      <c r="BY25" s="88">
        <f t="shared" ref="BY25" si="383">SUM(BY23:BY24)</f>
        <v>141</v>
      </c>
      <c r="BZ25" s="88">
        <f t="shared" ref="BZ25" si="384">SUM(BZ23:BZ24)</f>
        <v>141</v>
      </c>
      <c r="CA25" s="88">
        <f>SUM(CA23:CA24)</f>
        <v>141</v>
      </c>
      <c r="CB25" s="88">
        <f>SUM(CB23:CB24)</f>
        <v>141</v>
      </c>
      <c r="CC25" s="43"/>
      <c r="CD25" s="88">
        <f t="shared" ref="CD25" si="385">SUM(CD23:CD24)</f>
        <v>141</v>
      </c>
      <c r="CE25" s="88">
        <f t="shared" ref="CE25" si="386">SUM(CE23:CE24)</f>
        <v>141</v>
      </c>
      <c r="CF25" s="88">
        <f t="shared" ref="CF25" si="387">SUM(CF23:CF24)</f>
        <v>141</v>
      </c>
      <c r="CG25" s="88">
        <f>SUM(CG23:CG24)</f>
        <v>141</v>
      </c>
      <c r="CH25" s="88">
        <f>SUM(CH23:CH24)</f>
        <v>141</v>
      </c>
      <c r="CI25" s="88">
        <f>SUM(CI23:CI24)</f>
        <v>141</v>
      </c>
      <c r="CJ25" s="43"/>
      <c r="CK25" s="88">
        <f t="shared" ref="CK25" si="388">SUM(CK23:CK24)</f>
        <v>141</v>
      </c>
      <c r="CL25" s="88">
        <f t="shared" ref="CL25" si="389">SUM(CL23:CL24)</f>
        <v>141</v>
      </c>
      <c r="CM25" s="88">
        <f t="shared" ref="CM25" si="390">SUM(CM23:CM24)</f>
        <v>141</v>
      </c>
      <c r="CN25" s="88">
        <f>SUM(CN23:CN24)</f>
        <v>141</v>
      </c>
      <c r="CO25" s="88">
        <f>SUM(CO23:CO24)</f>
        <v>141</v>
      </c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6"/>
      <c r="DA25" s="89"/>
      <c r="DB25" s="354"/>
      <c r="DC25" s="354"/>
      <c r="DD25" s="354"/>
      <c r="DE25" s="354"/>
      <c r="DF25" s="354"/>
      <c r="DG25" s="354"/>
      <c r="DH25" s="354"/>
      <c r="DI25" s="354"/>
      <c r="DJ25" s="354"/>
      <c r="DK25" s="354"/>
      <c r="DL25" s="354"/>
      <c r="DM25" s="354"/>
      <c r="DN25" s="354"/>
      <c r="DO25" s="354"/>
      <c r="DP25" s="354"/>
      <c r="DQ25" s="354"/>
      <c r="DR25" s="354"/>
      <c r="DS25" s="354"/>
      <c r="DT25" s="354"/>
      <c r="DU25" s="354"/>
      <c r="DV25" s="354"/>
      <c r="DW25" s="354"/>
      <c r="DX25" s="354"/>
      <c r="DY25" s="354"/>
      <c r="DZ25" s="354"/>
      <c r="EA25" s="354"/>
      <c r="EB25" s="354"/>
      <c r="EC25" s="354"/>
      <c r="ED25" s="354"/>
      <c r="EE25" s="354"/>
      <c r="EF25" s="354"/>
    </row>
    <row r="26" spans="1:136" ht="15" customHeight="1">
      <c r="A26" s="285"/>
      <c r="B26" s="282"/>
      <c r="C26" s="35" t="s">
        <v>45</v>
      </c>
      <c r="D26" s="33">
        <f>SUM(D8,D14,D20)</f>
        <v>0</v>
      </c>
      <c r="E26" s="33">
        <f t="shared" ref="E26:H26" si="391">SUM(E8,E14,E20)</f>
        <v>0</v>
      </c>
      <c r="F26" s="33">
        <f t="shared" si="391"/>
        <v>0</v>
      </c>
      <c r="G26" s="33">
        <f t="shared" si="391"/>
        <v>0</v>
      </c>
      <c r="H26" s="33">
        <f t="shared" si="391"/>
        <v>0</v>
      </c>
      <c r="I26" s="10"/>
      <c r="J26" s="33">
        <f>SUM(J8,J14,J20)</f>
        <v>0</v>
      </c>
      <c r="K26" s="33">
        <f t="shared" ref="K26:N26" si="392">SUM(K8,K14,K20)</f>
        <v>0</v>
      </c>
      <c r="L26" s="33">
        <f t="shared" si="392"/>
        <v>0</v>
      </c>
      <c r="M26" s="33">
        <f t="shared" si="392"/>
        <v>0</v>
      </c>
      <c r="N26" s="33">
        <f t="shared" si="392"/>
        <v>0</v>
      </c>
      <c r="O26" s="33">
        <f>SUM(O8,O14,O20)</f>
        <v>0</v>
      </c>
      <c r="P26" s="10"/>
      <c r="Q26" s="33">
        <f t="shared" ref="Q26:T26" si="393">SUM(Q8,Q14,Q20)</f>
        <v>0</v>
      </c>
      <c r="R26" s="33">
        <f t="shared" si="393"/>
        <v>0</v>
      </c>
      <c r="S26" s="33">
        <f>SUM(S8,S14,S20)</f>
        <v>0</v>
      </c>
      <c r="T26" s="33">
        <f t="shared" si="393"/>
        <v>0</v>
      </c>
      <c r="U26" s="385"/>
      <c r="V26" s="385"/>
      <c r="W26" s="10"/>
      <c r="X26" s="33">
        <f>SUM(X8,X14,X20)</f>
        <v>0</v>
      </c>
      <c r="Y26" s="33">
        <f t="shared" ref="Y26:AB26" si="394">SUM(Y8,Y14,Y20)</f>
        <v>0</v>
      </c>
      <c r="Z26" s="33">
        <f t="shared" si="394"/>
        <v>0</v>
      </c>
      <c r="AA26" s="33">
        <f t="shared" si="394"/>
        <v>0</v>
      </c>
      <c r="AB26" s="33">
        <f t="shared" si="394"/>
        <v>0</v>
      </c>
      <c r="AC26" s="33">
        <f>SUM(AC8,AC14,AC20)</f>
        <v>0</v>
      </c>
      <c r="AD26" s="10"/>
      <c r="AE26" s="33">
        <f t="shared" ref="AE26:AG26" si="395">SUM(AE8,AE14,AE20)</f>
        <v>0</v>
      </c>
      <c r="AF26" s="33">
        <f t="shared" si="395"/>
        <v>0</v>
      </c>
      <c r="AG26" s="33">
        <f>SUM(AG8,AG14,AG20)</f>
        <v>0</v>
      </c>
      <c r="AH26" s="348"/>
      <c r="AI26" s="346">
        <f>SUM(D26:AG26)</f>
        <v>0</v>
      </c>
      <c r="AK26" s="282"/>
      <c r="AL26" s="35" t="s">
        <v>45</v>
      </c>
      <c r="AM26" s="385"/>
      <c r="AN26" s="10">
        <f>SUM(AN8,AN14,AN20)</f>
        <v>0</v>
      </c>
      <c r="AO26" s="10">
        <f>SUM(AO8,AO14,AO20)</f>
        <v>0</v>
      </c>
      <c r="AP26" s="10"/>
      <c r="AQ26" s="10">
        <f>SUM(AQ8,AQ14,AQ20)</f>
        <v>0</v>
      </c>
      <c r="AR26" s="10">
        <f>SUM(AR8,AR14,AR20)</f>
        <v>0</v>
      </c>
      <c r="AS26" s="10">
        <f t="shared" ref="AS26:AV26" si="396">SUM(AS8,AS14,AS20)</f>
        <v>0</v>
      </c>
      <c r="AT26" s="10">
        <f t="shared" si="396"/>
        <v>0</v>
      </c>
      <c r="AU26" s="10">
        <f t="shared" si="396"/>
        <v>0</v>
      </c>
      <c r="AV26" s="10">
        <f t="shared" si="396"/>
        <v>0</v>
      </c>
      <c r="AW26" s="10"/>
      <c r="AX26" s="10">
        <f>SUM(AX8,AX14,AX20)</f>
        <v>0</v>
      </c>
      <c r="AY26" s="10">
        <f>SUM(AY8,AY14,AY20)</f>
        <v>0</v>
      </c>
      <c r="AZ26" s="10">
        <f t="shared" ref="AZ26:BC26" si="397">SUM(AZ8,AZ14,AZ20)</f>
        <v>0</v>
      </c>
      <c r="BA26" s="10">
        <f t="shared" si="397"/>
        <v>0</v>
      </c>
      <c r="BB26" s="10">
        <f t="shared" si="397"/>
        <v>0</v>
      </c>
      <c r="BC26" s="10">
        <f t="shared" si="397"/>
        <v>0</v>
      </c>
      <c r="BD26" s="10"/>
      <c r="BE26" s="10">
        <f>SUM(BE8,BE14,BE20)</f>
        <v>0</v>
      </c>
      <c r="BF26" s="10">
        <f>SUM(BF8,BF14,BF20)</f>
        <v>0</v>
      </c>
      <c r="BG26" s="10">
        <f t="shared" ref="BG26:BJ26" si="398">SUM(BG8,BG14,BG20)</f>
        <v>0</v>
      </c>
      <c r="BH26" s="10">
        <f t="shared" si="398"/>
        <v>0</v>
      </c>
      <c r="BI26" s="10">
        <f t="shared" si="398"/>
        <v>0</v>
      </c>
      <c r="BJ26" s="10">
        <f t="shared" si="398"/>
        <v>0</v>
      </c>
      <c r="BK26" s="10"/>
      <c r="BL26" s="10">
        <f>SUM(BL8,BL14,BL20)</f>
        <v>0</v>
      </c>
      <c r="BM26" s="10">
        <f>SUM(BM8,BM14,BM20)</f>
        <v>0</v>
      </c>
      <c r="BN26" s="10">
        <f t="shared" ref="BN26:BQ26" si="399">SUM(BN8,BN14,BN20)</f>
        <v>0</v>
      </c>
      <c r="BO26" s="10">
        <f t="shared" si="399"/>
        <v>0</v>
      </c>
      <c r="BP26" s="10">
        <f t="shared" si="399"/>
        <v>0</v>
      </c>
      <c r="BQ26" s="10">
        <f t="shared" si="399"/>
        <v>0</v>
      </c>
      <c r="BR26" s="346">
        <f>SUM(AM26:BP26)</f>
        <v>0</v>
      </c>
      <c r="BS26" s="353"/>
      <c r="BT26" s="282"/>
      <c r="BU26" s="35" t="s">
        <v>45</v>
      </c>
      <c r="BV26" s="10"/>
      <c r="BW26" s="10">
        <f>SUM(BW8,BW14,BW20)</f>
        <v>0</v>
      </c>
      <c r="BX26" s="10">
        <f t="shared" ref="BX26:CB26" si="400">SUM(BX8,BX14,BX20)</f>
        <v>0</v>
      </c>
      <c r="BY26" s="10">
        <f t="shared" si="400"/>
        <v>0</v>
      </c>
      <c r="BZ26" s="10">
        <f t="shared" si="400"/>
        <v>0</v>
      </c>
      <c r="CA26" s="10">
        <f t="shared" si="400"/>
        <v>0</v>
      </c>
      <c r="CB26" s="10">
        <f t="shared" si="400"/>
        <v>0</v>
      </c>
      <c r="CC26" s="10"/>
      <c r="CD26" s="10">
        <f>SUM(CD8,CD14,CD20)</f>
        <v>0</v>
      </c>
      <c r="CE26" s="10">
        <f t="shared" ref="CE26:CO26" si="401">SUM(CE8,CE14,CE20)</f>
        <v>0</v>
      </c>
      <c r="CF26" s="10">
        <f t="shared" si="401"/>
        <v>0</v>
      </c>
      <c r="CG26" s="10">
        <f t="shared" si="401"/>
        <v>0</v>
      </c>
      <c r="CH26" s="10">
        <f t="shared" si="401"/>
        <v>0</v>
      </c>
      <c r="CI26" s="10">
        <f t="shared" si="401"/>
        <v>0</v>
      </c>
      <c r="CJ26" s="10"/>
      <c r="CK26" s="10">
        <f t="shared" si="401"/>
        <v>0</v>
      </c>
      <c r="CL26" s="10">
        <f t="shared" si="401"/>
        <v>0</v>
      </c>
      <c r="CM26" s="10">
        <f t="shared" si="401"/>
        <v>0</v>
      </c>
      <c r="CN26" s="10">
        <f t="shared" si="401"/>
        <v>0</v>
      </c>
      <c r="CO26" s="10">
        <f t="shared" si="401"/>
        <v>0</v>
      </c>
      <c r="CP26" s="385"/>
      <c r="CQ26" s="385"/>
      <c r="CR26" s="385"/>
      <c r="CS26" s="385"/>
      <c r="CT26" s="385"/>
      <c r="CU26" s="385"/>
      <c r="CV26" s="385"/>
      <c r="CW26" s="385"/>
      <c r="CX26" s="385"/>
      <c r="CY26" s="385"/>
      <c r="CZ26" s="348"/>
      <c r="DA26" s="346">
        <f>SUM(BV26:CY26)</f>
        <v>0</v>
      </c>
      <c r="DB26" s="354"/>
      <c r="DC26" s="354"/>
      <c r="DD26" s="354"/>
      <c r="DE26" s="354"/>
      <c r="DF26" s="354"/>
      <c r="DG26" s="354"/>
      <c r="DH26" s="354"/>
      <c r="DI26" s="354"/>
      <c r="DJ26" s="354"/>
      <c r="DK26" s="354"/>
      <c r="DL26" s="354"/>
      <c r="DM26" s="354"/>
      <c r="DN26" s="354"/>
      <c r="DO26" s="354"/>
      <c r="DP26" s="354"/>
      <c r="DQ26" s="354"/>
      <c r="DR26" s="354"/>
      <c r="DS26" s="354"/>
      <c r="DT26" s="354"/>
      <c r="DU26" s="354"/>
      <c r="DV26" s="354"/>
      <c r="DW26" s="354"/>
      <c r="DX26" s="354"/>
      <c r="DY26" s="354"/>
      <c r="DZ26" s="354"/>
      <c r="EA26" s="354"/>
      <c r="EB26" s="354"/>
      <c r="EC26" s="354"/>
      <c r="ED26" s="354"/>
      <c r="EE26" s="354"/>
      <c r="EF26" s="354"/>
    </row>
    <row r="27" spans="1:136" ht="15" customHeight="1" thickBot="1">
      <c r="A27" s="285"/>
      <c r="B27" s="282"/>
      <c r="C27" s="73" t="s">
        <v>389</v>
      </c>
      <c r="D27" s="342">
        <f>IF(D26&gt;D23,D23,D26)-D23</f>
        <v>-154</v>
      </c>
      <c r="E27" s="342">
        <f>D27+(IF(E26&gt;E23,E23,E26)-E23)</f>
        <v>-308</v>
      </c>
      <c r="F27" s="342">
        <f t="shared" ref="F27" si="402">E27+(IF(F26&gt;F23,F23,F26)-F23)</f>
        <v>-462</v>
      </c>
      <c r="G27" s="342">
        <f t="shared" ref="G27" si="403">F27+(IF(G26&gt;G23,G23,G26)-G23)</f>
        <v>-616</v>
      </c>
      <c r="H27" s="342">
        <f t="shared" ref="H27" si="404">G27+(IF(H26&gt;H23,H23,H26)-H23)</f>
        <v>-770</v>
      </c>
      <c r="I27" s="27"/>
      <c r="J27" s="342">
        <f>H27+(IF(J26&gt;J23,J23,J26)-J23)</f>
        <v>-924</v>
      </c>
      <c r="K27" s="342">
        <f t="shared" ref="K27" si="405">J27+(IF(K26&gt;K23,K23,K26)-K23)</f>
        <v>-1078</v>
      </c>
      <c r="L27" s="342">
        <f t="shared" ref="L27" si="406">K27+(IF(L26&gt;L23,L23,L26)-L23)</f>
        <v>-1232</v>
      </c>
      <c r="M27" s="342">
        <f t="shared" ref="M27" si="407">L27+(IF(M26&gt;M23,M23,M26)-M23)</f>
        <v>-1386</v>
      </c>
      <c r="N27" s="342">
        <f t="shared" ref="N27" si="408">M27+(IF(N26&gt;N23,N23,N26)-N23)</f>
        <v>-1540</v>
      </c>
      <c r="O27" s="342">
        <f t="shared" ref="O27" si="409">N27+(IF(O26&gt;O23,O23,O26)-O23)</f>
        <v>-1694</v>
      </c>
      <c r="P27" s="27"/>
      <c r="Q27" s="342">
        <f>O27+(IF(Q26&gt;Q23,Q23,Q26)-Q23)</f>
        <v>-1848</v>
      </c>
      <c r="R27" s="342">
        <f t="shared" ref="R27" si="410">Q27+(IF(R26&gt;R23,R23,R26)-R23)</f>
        <v>-2002</v>
      </c>
      <c r="S27" s="342">
        <f t="shared" ref="S27" si="411">R27+(IF(S26&gt;S23,S23,S26)-S23)</f>
        <v>-2156</v>
      </c>
      <c r="T27" s="342">
        <f t="shared" ref="T27" si="412">S27+(IF(T26&gt;T23,T23,T26)-T23)</f>
        <v>-2310</v>
      </c>
      <c r="U27" s="386"/>
      <c r="V27" s="386"/>
      <c r="W27" s="27"/>
      <c r="X27" s="342">
        <f>T27+(IF(X26&gt;X23,X23,X26)-X23)</f>
        <v>-2464</v>
      </c>
      <c r="Y27" s="342">
        <f t="shared" ref="Y27" si="413">X27+(IF(Y26&gt;Y23,Y23,Y26)-Y23)</f>
        <v>-2618</v>
      </c>
      <c r="Z27" s="342">
        <f t="shared" ref="Z27" si="414">Y27+(IF(Z26&gt;Z23,Z23,Z26)-Z23)</f>
        <v>-2772</v>
      </c>
      <c r="AA27" s="342">
        <f t="shared" ref="AA27" si="415">Z27+(IF(AA26&gt;AA23,AA23,AA26)-AA23)</f>
        <v>-2926</v>
      </c>
      <c r="AB27" s="342">
        <f t="shared" ref="AB27" si="416">AA27+(IF(AB26&gt;AB23,AB23,AB26)-AB23)</f>
        <v>-3080</v>
      </c>
      <c r="AC27" s="342">
        <f t="shared" ref="AC27" si="417">AB27+(IF(AC26&gt;AC23,AC23,AC26)-AC23)</f>
        <v>-3234</v>
      </c>
      <c r="AD27" s="27"/>
      <c r="AE27" s="342">
        <f>AC27+(IF(AE26&gt;AE23,AE23,AE26)-AE23)</f>
        <v>-3388</v>
      </c>
      <c r="AF27" s="342">
        <f t="shared" ref="AF27" si="418">AE27+(IF(AF26&gt;AF23,AF23,AF26)-AF23)</f>
        <v>-3542</v>
      </c>
      <c r="AG27" s="342">
        <f t="shared" ref="AG27" si="419">AF27+(IF(AG26&gt;AG23,AG23,AG26)-AG23)</f>
        <v>-3696</v>
      </c>
      <c r="AH27" s="349"/>
      <c r="AI27" s="346">
        <f>ROUNDUP(AG27,0)</f>
        <v>-3696</v>
      </c>
      <c r="AK27" s="282"/>
      <c r="AL27" s="73" t="s">
        <v>389</v>
      </c>
      <c r="AM27" s="386"/>
      <c r="AN27" s="342">
        <f t="shared" ref="AN27" si="420">AM27+(IF(AN26&gt;AN23,AN23,AN26)-AN23)</f>
        <v>-146</v>
      </c>
      <c r="AO27" s="342">
        <f t="shared" ref="AO27" si="421">AN27+(IF(AO26&gt;AO23,AO23,AO26)-AO23)</f>
        <v>-292</v>
      </c>
      <c r="AP27" s="27"/>
      <c r="AQ27" s="342">
        <f>AO27+(IF(AQ26&gt;AQ23,AQ23,AQ26)-AQ23)</f>
        <v>-438</v>
      </c>
      <c r="AR27" s="342">
        <f t="shared" ref="AR27" si="422">AQ27+(IF(AR26&gt;AR23,AR23,AR26)-AR23)</f>
        <v>-584</v>
      </c>
      <c r="AS27" s="342">
        <f t="shared" ref="AS27" si="423">AR27+(IF(AS26&gt;AS23,AS23,AS26)-AS23)</f>
        <v>-730</v>
      </c>
      <c r="AT27" s="342">
        <f t="shared" ref="AT27" si="424">AS27+(IF(AT26&gt;AT23,AT23,AT26)-AT23)</f>
        <v>-876</v>
      </c>
      <c r="AU27" s="342">
        <f t="shared" ref="AU27" si="425">AT27+(IF(AU26&gt;AU23,AU23,AU26)-AU23)</f>
        <v>-1022</v>
      </c>
      <c r="AV27" s="342">
        <f t="shared" ref="AV27" si="426">AU27+(IF(AV26&gt;AV23,AV23,AV26)-AV23)</f>
        <v>-1168</v>
      </c>
      <c r="AW27" s="27"/>
      <c r="AX27" s="342">
        <f>AV27+(IF(AX26&gt;AX23,AX23,AX26)-AX23)</f>
        <v>-1314</v>
      </c>
      <c r="AY27" s="342">
        <f t="shared" ref="AY27" si="427">AX27+(IF(AY26&gt;AY23,AY23,AY26)-AY23)</f>
        <v>-1460</v>
      </c>
      <c r="AZ27" s="342">
        <f t="shared" ref="AZ27" si="428">AY27+(IF(AZ26&gt;AZ23,AZ23,AZ26)-AZ23)</f>
        <v>-1606</v>
      </c>
      <c r="BA27" s="342">
        <f t="shared" ref="BA27" si="429">AZ27+(IF(BA26&gt;BA23,BA23,BA26)-BA23)</f>
        <v>-1752</v>
      </c>
      <c r="BB27" s="342">
        <f t="shared" ref="BB27" si="430">BA27+(IF(BB26&gt;BB23,BB23,BB26)-BB23)</f>
        <v>-1898</v>
      </c>
      <c r="BC27" s="342">
        <f t="shared" ref="BC27" si="431">BB27+(IF(BC26&gt;BC23,BC23,BC26)-BC23)</f>
        <v>-2044</v>
      </c>
      <c r="BD27" s="27"/>
      <c r="BE27" s="342">
        <f>BC27+(IF(BE26&gt;BE23,BE23,BE26)-BE23)</f>
        <v>-2190</v>
      </c>
      <c r="BF27" s="342">
        <f t="shared" ref="BF27" si="432">BE27+(IF(BF26&gt;BF23,BF23,BF26)-BF23)</f>
        <v>-2336</v>
      </c>
      <c r="BG27" s="342">
        <f t="shared" ref="BG27" si="433">BF27+(IF(BG26&gt;BG23,BG23,BG26)-BG23)</f>
        <v>-2482</v>
      </c>
      <c r="BH27" s="342">
        <f t="shared" ref="BH27" si="434">BG27+(IF(BH26&gt;BH23,BH23,BH26)-BH23)</f>
        <v>-2628</v>
      </c>
      <c r="BI27" s="342">
        <f t="shared" ref="BI27" si="435">BH27+(IF(BI26&gt;BI23,BI23,BI26)-BI23)</f>
        <v>-2774</v>
      </c>
      <c r="BJ27" s="342">
        <f t="shared" ref="BJ27" si="436">BI27+(IF(BJ26&gt;BJ23,BJ23,BJ26)-BJ23)</f>
        <v>-2920</v>
      </c>
      <c r="BK27" s="27"/>
      <c r="BL27" s="342">
        <f>BJ27+(IF(BL26&gt;BL23,BL23,BL26)-BL23)</f>
        <v>-3066</v>
      </c>
      <c r="BM27" s="342">
        <f t="shared" ref="BM27" si="437">BL27+(IF(BM26&gt;BM23,BM23,BM26)-BM23)</f>
        <v>-3212</v>
      </c>
      <c r="BN27" s="342">
        <f t="shared" ref="BN27" si="438">BM27+(IF(BN26&gt;BN23,BN23,BN26)-BN23)</f>
        <v>-3358</v>
      </c>
      <c r="BO27" s="342">
        <f t="shared" ref="BO27" si="439">BN27+(IF(BO26&gt;BO23,BO23,BO26)-BO23)</f>
        <v>-3504</v>
      </c>
      <c r="BP27" s="342">
        <f t="shared" ref="BP27" si="440">BO27+(IF(BP26&gt;BP23,BP23,BP26)-BP23)</f>
        <v>-3650</v>
      </c>
      <c r="BQ27" s="342">
        <f t="shared" ref="BQ27" si="441">BP27+(IF(BQ26&gt;BQ23,BQ23,BQ26)-BQ23)</f>
        <v>-3796</v>
      </c>
      <c r="BR27" s="346">
        <f>ROUNDUP(BP27,0)</f>
        <v>-3650</v>
      </c>
      <c r="BS27" s="353"/>
      <c r="BT27" s="282"/>
      <c r="BU27" s="73" t="s">
        <v>389</v>
      </c>
      <c r="BV27" s="27"/>
      <c r="BW27" s="342">
        <f>BV27+(IF(BW26&gt;BW23,BW23,BW26)-BW23)</f>
        <v>-141</v>
      </c>
      <c r="BX27" s="342">
        <f t="shared" ref="BX27" si="442">BW27+(IF(BX26&gt;BX23,BX23,BX26)-BX23)</f>
        <v>-282</v>
      </c>
      <c r="BY27" s="342">
        <f t="shared" ref="BY27" si="443">BX27+(IF(BY26&gt;BY23,BY23,BY26)-BY23)</f>
        <v>-423</v>
      </c>
      <c r="BZ27" s="342">
        <f t="shared" ref="BZ27" si="444">BY27+(IF(BZ26&gt;BZ23,BZ23,BZ26)-BZ23)</f>
        <v>-564</v>
      </c>
      <c r="CA27" s="342">
        <f t="shared" ref="CA27" si="445">BZ27+(IF(CA26&gt;CA23,CA23,CA26)-CA23)</f>
        <v>-705</v>
      </c>
      <c r="CB27" s="342">
        <f t="shared" ref="CB27" si="446">CA27+(IF(CB26&gt;CB23,CB23,CB26)-CB23)</f>
        <v>-846</v>
      </c>
      <c r="CC27" s="27"/>
      <c r="CD27" s="342">
        <f>CB27+(IF(CD26&gt;CD23,CD23,CD26)-CD23)</f>
        <v>-987</v>
      </c>
      <c r="CE27" s="342">
        <f t="shared" ref="CE27" si="447">CD27+(IF(CE26&gt;CE23,CE23,CE26)-CE23)</f>
        <v>-1128</v>
      </c>
      <c r="CF27" s="342">
        <f t="shared" ref="CF27" si="448">CE27+(IF(CF26&gt;CF23,CF23,CF26)-CF23)</f>
        <v>-1269</v>
      </c>
      <c r="CG27" s="342">
        <f t="shared" ref="CG27" si="449">CF27+(IF(CG26&gt;CG23,CG23,CG26)-CG23)</f>
        <v>-1410</v>
      </c>
      <c r="CH27" s="342">
        <f t="shared" ref="CH27" si="450">CG27+(IF(CH26&gt;CH23,CH23,CH26)-CH23)</f>
        <v>-1551</v>
      </c>
      <c r="CI27" s="342">
        <f t="shared" ref="CI27" si="451">CH27+(IF(CI26&gt;CI23,CI23,CI26)-CI23)</f>
        <v>-1692</v>
      </c>
      <c r="CJ27" s="27"/>
      <c r="CK27" s="342">
        <f>CI27+(IF(CK26&gt;CK23,CK23,CK26)-CK23)</f>
        <v>-1833</v>
      </c>
      <c r="CL27" s="342">
        <f t="shared" ref="CL27" si="452">CK27+(IF(CL26&gt;CL23,CL23,CL26)-CL23)</f>
        <v>-1974</v>
      </c>
      <c r="CM27" s="342">
        <f t="shared" ref="CM27" si="453">CL27+(IF(CM26&gt;CM23,CM23,CM26)-CM23)</f>
        <v>-2115</v>
      </c>
      <c r="CN27" s="342">
        <f t="shared" ref="CN27" si="454">CM27+(IF(CN26&gt;CN23,CN23,CN26)-CN23)</f>
        <v>-2256</v>
      </c>
      <c r="CO27" s="342">
        <f t="shared" ref="CO27" si="455">CN27+(IF(CO26&gt;CO23,CO23,CO26)-CO23)</f>
        <v>-2397</v>
      </c>
      <c r="CP27" s="386"/>
      <c r="CQ27" s="386"/>
      <c r="CR27" s="386"/>
      <c r="CS27" s="386"/>
      <c r="CT27" s="386"/>
      <c r="CU27" s="386"/>
      <c r="CV27" s="386"/>
      <c r="CW27" s="386"/>
      <c r="CX27" s="386"/>
      <c r="CY27" s="386"/>
      <c r="CZ27" s="349"/>
      <c r="DA27" s="390">
        <f>ROUNDUP(CO27,0)</f>
        <v>-2397</v>
      </c>
      <c r="DB27" s="354"/>
      <c r="DC27" s="354"/>
      <c r="DD27" s="354"/>
      <c r="DE27" s="354"/>
      <c r="DF27" s="354"/>
      <c r="DG27" s="354"/>
      <c r="DH27" s="354"/>
      <c r="DI27" s="354"/>
      <c r="DJ27" s="354"/>
      <c r="DK27" s="354"/>
      <c r="DL27" s="354"/>
      <c r="DM27" s="354"/>
      <c r="DN27" s="354"/>
      <c r="DO27" s="354"/>
      <c r="DP27" s="354"/>
      <c r="DQ27" s="354"/>
      <c r="DR27" s="354"/>
      <c r="DS27" s="354"/>
      <c r="DT27" s="354"/>
      <c r="DU27" s="354"/>
      <c r="DV27" s="354"/>
      <c r="DW27" s="354"/>
      <c r="DX27" s="354"/>
      <c r="DY27" s="354"/>
      <c r="DZ27" s="354"/>
      <c r="EA27" s="354"/>
      <c r="EB27" s="354"/>
      <c r="EC27" s="354"/>
      <c r="ED27" s="354"/>
      <c r="EE27" s="354"/>
      <c r="EF27" s="354"/>
    </row>
    <row r="28" spans="1:136" ht="15.75" customHeight="1" thickBot="1">
      <c r="A28" s="286"/>
      <c r="B28" s="283"/>
      <c r="C28" s="143" t="s">
        <v>94</v>
      </c>
      <c r="D28" s="351">
        <f>IF(D26&gt;172,D26-172,0)-D24</f>
        <v>0</v>
      </c>
      <c r="E28" s="352">
        <f>D28 + (IF(E26&gt;172,E26-172,0)-E24)</f>
        <v>0</v>
      </c>
      <c r="F28" s="352">
        <f t="shared" ref="F28:H28" si="456">E28 + (IF(F26&gt;172,F26-172,0)-F24)</f>
        <v>0</v>
      </c>
      <c r="G28" s="352">
        <f t="shared" si="456"/>
        <v>0</v>
      </c>
      <c r="H28" s="352">
        <f t="shared" si="456"/>
        <v>0</v>
      </c>
      <c r="I28" s="144"/>
      <c r="J28" s="352">
        <f>H28+(IF(J26&gt;172,J26-172,0)-J24)</f>
        <v>0</v>
      </c>
      <c r="K28" s="352">
        <f>J28 + (IF(K26&gt;172,K26-172,0)-K24)</f>
        <v>0</v>
      </c>
      <c r="L28" s="352">
        <f t="shared" ref="L28:O28" si="457">K28 + (IF(L26&gt;172,L26-172,0)-L24)</f>
        <v>0</v>
      </c>
      <c r="M28" s="352">
        <f t="shared" si="457"/>
        <v>0</v>
      </c>
      <c r="N28" s="352">
        <f t="shared" si="457"/>
        <v>0</v>
      </c>
      <c r="O28" s="352">
        <f t="shared" si="457"/>
        <v>0</v>
      </c>
      <c r="P28" s="144"/>
      <c r="Q28" s="352">
        <f>O28+(IF(Q26&gt;172,Q26-172,0)-Q24)</f>
        <v>0</v>
      </c>
      <c r="R28" s="352">
        <f>Q28 + (IF(R26&gt;172,R26-172,0)-R24)</f>
        <v>0</v>
      </c>
      <c r="S28" s="352">
        <f t="shared" ref="S28:V28" si="458">R28 + (IF(S26&gt;172,S26-172,0)-S24)</f>
        <v>0</v>
      </c>
      <c r="T28" s="352">
        <f t="shared" si="458"/>
        <v>0</v>
      </c>
      <c r="U28" s="388"/>
      <c r="V28" s="388"/>
      <c r="W28" s="144"/>
      <c r="X28" s="352">
        <f>T28+(IF(X26&gt;172,X26-172,0)-X24)</f>
        <v>0</v>
      </c>
      <c r="Y28" s="352">
        <f>X28 + (IF(Y26&gt;172,Y26-172,0)-Y24)</f>
        <v>0</v>
      </c>
      <c r="Z28" s="352">
        <f t="shared" ref="Z28:AC28" si="459">Y28 + (IF(Z26&gt;172,Z26-172,0)-Z24)</f>
        <v>0</v>
      </c>
      <c r="AA28" s="352">
        <f t="shared" si="459"/>
        <v>0</v>
      </c>
      <c r="AB28" s="352">
        <f t="shared" si="459"/>
        <v>0</v>
      </c>
      <c r="AC28" s="352">
        <f t="shared" si="459"/>
        <v>0</v>
      </c>
      <c r="AD28" s="144"/>
      <c r="AE28" s="352">
        <f>AC28+(IF(AE26&gt;172,AE26-172,0)-AE24)</f>
        <v>0</v>
      </c>
      <c r="AF28" s="352">
        <f>AE28 + (IF(AF26&gt;172,AF26-172,0)-AF24)</f>
        <v>0</v>
      </c>
      <c r="AG28" s="352">
        <f t="shared" ref="AG28" si="460">AF28 + (IF(AG26&gt;172,AG26-172,0)-AG24)</f>
        <v>0</v>
      </c>
      <c r="AH28" s="350"/>
      <c r="AI28" s="347">
        <f>AG28</f>
        <v>0</v>
      </c>
      <c r="AK28" s="283"/>
      <c r="AL28" s="143" t="s">
        <v>94</v>
      </c>
      <c r="AM28" s="388"/>
      <c r="AN28" s="352">
        <f>AM28 + (IF(AN26&gt;172,AN26-172,0)-AN24)</f>
        <v>0</v>
      </c>
      <c r="AO28" s="352">
        <f t="shared" ref="AO28" si="461">AN28 + (IF(AO26&gt;172,AO26-172,0)-AO24)</f>
        <v>0</v>
      </c>
      <c r="AP28" s="144"/>
      <c r="AQ28" s="352">
        <f>AO28+(IF(AQ26&gt;172,AQ26-172,0)-AQ24)</f>
        <v>0</v>
      </c>
      <c r="AR28" s="352">
        <f>AQ28 + (IF(AR26&gt;172,AR26-172,0)-AR24)</f>
        <v>0</v>
      </c>
      <c r="AS28" s="352">
        <f t="shared" ref="AS28:AV28" si="462">AR28 + (IF(AS26&gt;172,AS26-172,0)-AS24)</f>
        <v>0</v>
      </c>
      <c r="AT28" s="352">
        <f t="shared" si="462"/>
        <v>0</v>
      </c>
      <c r="AU28" s="352">
        <f t="shared" si="462"/>
        <v>0</v>
      </c>
      <c r="AV28" s="352">
        <f t="shared" si="462"/>
        <v>0</v>
      </c>
      <c r="AW28" s="144"/>
      <c r="AX28" s="352">
        <f>AV28+(IF(AX26&gt;172,AX26-172,0)-AX24)</f>
        <v>0</v>
      </c>
      <c r="AY28" s="352">
        <f>AX28 + (IF(AY26&gt;172,AY26-172,0)-AY24)</f>
        <v>0</v>
      </c>
      <c r="AZ28" s="352">
        <f t="shared" ref="AZ28:BC28" si="463">AY28 + (IF(AZ26&gt;172,AZ26-172,0)-AZ24)</f>
        <v>0</v>
      </c>
      <c r="BA28" s="352">
        <f t="shared" si="463"/>
        <v>0</v>
      </c>
      <c r="BB28" s="352">
        <f t="shared" si="463"/>
        <v>0</v>
      </c>
      <c r="BC28" s="352">
        <f t="shared" si="463"/>
        <v>0</v>
      </c>
      <c r="BD28" s="144"/>
      <c r="BE28" s="352">
        <f>BC28+(IF(BE26&gt;172,BE26-172,0)-BE24)</f>
        <v>0</v>
      </c>
      <c r="BF28" s="352">
        <f>BE28 + (IF(BF26&gt;172,BF26-172,0)-BF24)</f>
        <v>0</v>
      </c>
      <c r="BG28" s="352">
        <f t="shared" ref="BG28:BJ28" si="464">BF28 + (IF(BG26&gt;172,BG26-172,0)-BG24)</f>
        <v>0</v>
      </c>
      <c r="BH28" s="352">
        <f t="shared" si="464"/>
        <v>0</v>
      </c>
      <c r="BI28" s="352">
        <f t="shared" si="464"/>
        <v>0</v>
      </c>
      <c r="BJ28" s="352">
        <f t="shared" si="464"/>
        <v>0</v>
      </c>
      <c r="BK28" s="144"/>
      <c r="BL28" s="352">
        <f>BJ28+(IF(BL26&gt;172,BL26-172,0)-BL24)</f>
        <v>0</v>
      </c>
      <c r="BM28" s="352">
        <f>BL28 + (IF(BM26&gt;172,BM26-172,0)-BM24)</f>
        <v>0</v>
      </c>
      <c r="BN28" s="352">
        <f t="shared" ref="BN28:BP28" si="465">BM28 + (IF(BN26&gt;172,BN26-172,0)-BN24)</f>
        <v>0</v>
      </c>
      <c r="BO28" s="352">
        <f t="shared" si="465"/>
        <v>0</v>
      </c>
      <c r="BP28" s="352">
        <f t="shared" si="465"/>
        <v>0</v>
      </c>
      <c r="BQ28" s="352">
        <f t="shared" ref="BQ28" si="466">BP28 + (IF(BQ26&gt;172,BQ26-172,0)-BQ24)</f>
        <v>0</v>
      </c>
      <c r="BR28" s="347">
        <f>BP28</f>
        <v>0</v>
      </c>
      <c r="BS28" s="353"/>
      <c r="BT28" s="283"/>
      <c r="BU28" s="142" t="s">
        <v>94</v>
      </c>
      <c r="BV28" s="144"/>
      <c r="BW28" s="352">
        <f>BV28 + (IF(BW26&gt;172,BW26-172,0)-BW24)</f>
        <v>0</v>
      </c>
      <c r="BX28" s="352">
        <f t="shared" ref="BX28:BZ28" si="467">BW28 + (IF(BX26&gt;172,BX26-172,0)-BX24)</f>
        <v>0</v>
      </c>
      <c r="BY28" s="352">
        <f t="shared" si="467"/>
        <v>0</v>
      </c>
      <c r="BZ28" s="352">
        <f t="shared" si="467"/>
        <v>0</v>
      </c>
      <c r="CA28" s="352">
        <f>BY28+(IF(CA26&gt;172,CA26-172,0)-CA24)</f>
        <v>0</v>
      </c>
      <c r="CB28" s="352">
        <f>BZ28+(IF(CB26&gt;172,CB26-172,0)-CB24)</f>
        <v>0</v>
      </c>
      <c r="CC28" s="144"/>
      <c r="CD28" s="352">
        <f t="shared" ref="CD28:CH28" si="468">CC28 + (IF(CD26&gt;172,CD26-172,0)-CD24)</f>
        <v>0</v>
      </c>
      <c r="CE28" s="352">
        <f t="shared" si="468"/>
        <v>0</v>
      </c>
      <c r="CF28" s="352">
        <f t="shared" si="468"/>
        <v>0</v>
      </c>
      <c r="CG28" s="352">
        <f t="shared" si="468"/>
        <v>0</v>
      </c>
      <c r="CH28" s="352">
        <f t="shared" si="468"/>
        <v>0</v>
      </c>
      <c r="CI28" s="352">
        <f>CG28+(IF(CI26&gt;172,CI26-172,0)-CI24)</f>
        <v>0</v>
      </c>
      <c r="CJ28" s="144"/>
      <c r="CK28" s="352">
        <f t="shared" ref="CK28:CO28" si="469">CJ28 + (IF(CK26&gt;172,CK26-172,0)-CK24)</f>
        <v>0</v>
      </c>
      <c r="CL28" s="352">
        <f t="shared" si="469"/>
        <v>0</v>
      </c>
      <c r="CM28" s="352">
        <f t="shared" si="469"/>
        <v>0</v>
      </c>
      <c r="CN28" s="352">
        <f t="shared" si="469"/>
        <v>0</v>
      </c>
      <c r="CO28" s="352">
        <f t="shared" si="469"/>
        <v>0</v>
      </c>
      <c r="CP28" s="388"/>
      <c r="CQ28" s="388"/>
      <c r="CR28" s="388"/>
      <c r="CS28" s="388"/>
      <c r="CT28" s="388"/>
      <c r="CU28" s="388"/>
      <c r="CV28" s="388"/>
      <c r="CW28" s="388"/>
      <c r="CX28" s="388"/>
      <c r="CY28" s="388"/>
      <c r="CZ28" s="350"/>
      <c r="DA28" s="343">
        <f>CO28</f>
        <v>0</v>
      </c>
      <c r="DB28" s="354"/>
      <c r="DC28" s="354"/>
      <c r="DD28" s="354"/>
      <c r="DE28" s="354"/>
      <c r="DF28" s="354"/>
      <c r="DG28" s="354"/>
      <c r="DH28" s="354"/>
      <c r="DI28" s="354"/>
      <c r="DJ28" s="354"/>
      <c r="DK28" s="354"/>
      <c r="DL28" s="354"/>
      <c r="DM28" s="354"/>
      <c r="DN28" s="354"/>
      <c r="DO28" s="354"/>
      <c r="DP28" s="354"/>
      <c r="DQ28" s="354"/>
      <c r="DR28" s="354"/>
      <c r="DS28" s="354"/>
      <c r="DT28" s="354"/>
      <c r="DU28" s="354"/>
      <c r="DV28" s="354"/>
      <c r="DW28" s="354"/>
      <c r="DX28" s="354"/>
      <c r="DY28" s="354"/>
      <c r="DZ28" s="354"/>
      <c r="EA28" s="354"/>
      <c r="EB28" s="354"/>
      <c r="EC28" s="354"/>
      <c r="ED28" s="354"/>
      <c r="EE28" s="354"/>
      <c r="EF28" s="354"/>
    </row>
    <row r="29" spans="1:136" ht="15" customHeight="1">
      <c r="AQ29" s="331"/>
      <c r="AR29" s="362"/>
      <c r="AS29" s="362"/>
      <c r="AT29" s="362"/>
      <c r="BU29" s="393"/>
    </row>
    <row r="32" spans="1:136" ht="15" customHeight="1"/>
    <row r="35" ht="15" customHeight="1"/>
    <row r="38" ht="15" customHeight="1"/>
    <row r="41" ht="15" customHeight="1"/>
    <row r="44" ht="15" customHeight="1"/>
  </sheetData>
  <mergeCells count="19">
    <mergeCell ref="BT11:BT16"/>
    <mergeCell ref="BT17:BT22"/>
    <mergeCell ref="BT23:BT28"/>
    <mergeCell ref="AK1:BR2"/>
    <mergeCell ref="BR3:BR4"/>
    <mergeCell ref="AK5:AK10"/>
    <mergeCell ref="AK11:AK16"/>
    <mergeCell ref="AK17:AK22"/>
    <mergeCell ref="AK23:AK28"/>
    <mergeCell ref="BT1:DA2"/>
    <mergeCell ref="DA3:DA4"/>
    <mergeCell ref="BT5:BT10"/>
    <mergeCell ref="A5:A28"/>
    <mergeCell ref="A1:AI2"/>
    <mergeCell ref="AI3:AI4"/>
    <mergeCell ref="B5:B10"/>
    <mergeCell ref="B11:B16"/>
    <mergeCell ref="B17:B22"/>
    <mergeCell ref="B23:B28"/>
  </mergeCells>
  <phoneticPr fontId="44" type="noConversion"/>
  <conditionalFormatting sqref="AI9:AI10 D9:H10 J9:O10 Q9:T10 X9:AC10 AE9:AG10">
    <cfRule type="expression" dxfId="1393" priority="487">
      <formula>D9&gt;0</formula>
    </cfRule>
    <cfRule type="expression" dxfId="1392" priority="488">
      <formula>D9&lt;=0</formula>
    </cfRule>
  </conditionalFormatting>
  <conditionalFormatting sqref="AI15:AI16 D16:H16 J16:O16 Q16:T16 X16:AC16 AE16:AG16">
    <cfRule type="expression" dxfId="1391" priority="411">
      <formula>D15&gt;0</formula>
    </cfRule>
    <cfRule type="expression" dxfId="1390" priority="412">
      <formula>D15&lt;=0</formula>
    </cfRule>
  </conditionalFormatting>
  <conditionalFormatting sqref="AI21:AI22 D22:H22 J22:O22 Q22:T22 X22:AC22 AE22:AG22">
    <cfRule type="expression" dxfId="1389" priority="409">
      <formula>D21&gt;0</formula>
    </cfRule>
    <cfRule type="expression" dxfId="1388" priority="410">
      <formula>D21&lt;=0</formula>
    </cfRule>
  </conditionalFormatting>
  <conditionalFormatting sqref="AI27:AI28 D28:H28 J28:O28 Q28:T28 X28:AC28 AE28:AG28">
    <cfRule type="expression" dxfId="1387" priority="407">
      <formula>D27&gt;0</formula>
    </cfRule>
    <cfRule type="expression" dxfId="1386" priority="408">
      <formula>D27&lt;=0</formula>
    </cfRule>
  </conditionalFormatting>
  <conditionalFormatting sqref="BR9:BR10 AN10:AO10">
    <cfRule type="expression" dxfId="1385" priority="405">
      <formula>AN9&gt;0</formula>
    </cfRule>
    <cfRule type="expression" dxfId="1384" priority="406">
      <formula>AN9&lt;=0</formula>
    </cfRule>
  </conditionalFormatting>
  <conditionalFormatting sqref="BR15:BR16 AN16:AO16">
    <cfRule type="expression" dxfId="1383" priority="403">
      <formula>AN15&gt;0</formula>
    </cfRule>
    <cfRule type="expression" dxfId="1382" priority="404">
      <formula>AN15&lt;=0</formula>
    </cfRule>
  </conditionalFormatting>
  <conditionalFormatting sqref="BR21:BR22 AN22:AO22">
    <cfRule type="expression" dxfId="1381" priority="401">
      <formula>AN21&gt;0</formula>
    </cfRule>
    <cfRule type="expression" dxfId="1380" priority="402">
      <formula>AN21&lt;=0</formula>
    </cfRule>
  </conditionalFormatting>
  <conditionalFormatting sqref="BR27:BR28 AN28:AO28">
    <cfRule type="expression" dxfId="1379" priority="399">
      <formula>AN27&gt;0</formula>
    </cfRule>
    <cfRule type="expression" dxfId="1378" priority="400">
      <formula>AN27&lt;=0</formula>
    </cfRule>
  </conditionalFormatting>
  <conditionalFormatting sqref="DA9:DA10 BW10:BZ10 CI10 CD10:CG10 CK10:CN10 CB10">
    <cfRule type="expression" dxfId="1377" priority="397">
      <formula>BW9&gt;0</formula>
    </cfRule>
    <cfRule type="expression" dxfId="1376" priority="398">
      <formula>BW9&lt;=0</formula>
    </cfRule>
  </conditionalFormatting>
  <conditionalFormatting sqref="BW16:BZ16 CB16 CI16 CD16:CG16 CK16:CN16">
    <cfRule type="expression" dxfId="1375" priority="395">
      <formula>BW16&gt;0</formula>
    </cfRule>
    <cfRule type="expression" dxfId="1374" priority="396">
      <formula>BW16&lt;=0</formula>
    </cfRule>
  </conditionalFormatting>
  <conditionalFormatting sqref="BW22:BZ22 CB22 CI22 CD22:CG22 CK22:CN22">
    <cfRule type="expression" dxfId="1373" priority="393">
      <formula>BW22&gt;0</formula>
    </cfRule>
    <cfRule type="expression" dxfId="1372" priority="394">
      <formula>BW22&lt;=0</formula>
    </cfRule>
  </conditionalFormatting>
  <conditionalFormatting sqref="BW28:BZ28 CB28 CI28 CD28:CG28 CK28:CN28">
    <cfRule type="expression" dxfId="1371" priority="391">
      <formula>BW28&gt;0</formula>
    </cfRule>
    <cfRule type="expression" dxfId="1370" priority="392">
      <formula>BW28&lt;=0</formula>
    </cfRule>
  </conditionalFormatting>
  <conditionalFormatting sqref="AQ10:AV10">
    <cfRule type="expression" dxfId="1369" priority="357">
      <formula>AQ10&gt;0</formula>
    </cfRule>
    <cfRule type="expression" dxfId="1368" priority="358">
      <formula>AQ10&lt;=0</formula>
    </cfRule>
  </conditionalFormatting>
  <conditionalFormatting sqref="AQ16:AV16">
    <cfRule type="expression" dxfId="1367" priority="355">
      <formula>AQ16&gt;0</formula>
    </cfRule>
    <cfRule type="expression" dxfId="1366" priority="356">
      <formula>AQ16&lt;=0</formula>
    </cfRule>
  </conditionalFormatting>
  <conditionalFormatting sqref="AQ22:AV22">
    <cfRule type="expression" dxfId="1365" priority="353">
      <formula>AQ22&gt;0</formula>
    </cfRule>
    <cfRule type="expression" dxfId="1364" priority="354">
      <formula>AQ22&lt;=0</formula>
    </cfRule>
  </conditionalFormatting>
  <conditionalFormatting sqref="AQ28:AV28">
    <cfRule type="expression" dxfId="1363" priority="351">
      <formula>AQ28&gt;0</formula>
    </cfRule>
    <cfRule type="expression" dxfId="1362" priority="352">
      <formula>AQ28&lt;=0</formula>
    </cfRule>
  </conditionalFormatting>
  <conditionalFormatting sqref="AX10:BC10">
    <cfRule type="expression" dxfId="1361" priority="349">
      <formula>AX10&gt;0</formula>
    </cfRule>
    <cfRule type="expression" dxfId="1360" priority="350">
      <formula>AX10&lt;=0</formula>
    </cfRule>
  </conditionalFormatting>
  <conditionalFormatting sqref="AX16:BC16">
    <cfRule type="expression" dxfId="1359" priority="347">
      <formula>AX16&gt;0</formula>
    </cfRule>
    <cfRule type="expression" dxfId="1358" priority="348">
      <formula>AX16&lt;=0</formula>
    </cfRule>
  </conditionalFormatting>
  <conditionalFormatting sqref="AX22:BC22">
    <cfRule type="expression" dxfId="1357" priority="345">
      <formula>AX22&gt;0</formula>
    </cfRule>
    <cfRule type="expression" dxfId="1356" priority="346">
      <formula>AX22&lt;=0</formula>
    </cfRule>
  </conditionalFormatting>
  <conditionalFormatting sqref="AX28:BC28">
    <cfRule type="expression" dxfId="1355" priority="343">
      <formula>AX28&gt;0</formula>
    </cfRule>
    <cfRule type="expression" dxfId="1354" priority="344">
      <formula>AX28&lt;=0</formula>
    </cfRule>
  </conditionalFormatting>
  <conditionalFormatting sqref="BE10:BJ10">
    <cfRule type="expression" dxfId="1353" priority="341">
      <formula>BE10&gt;0</formula>
    </cfRule>
    <cfRule type="expression" dxfId="1352" priority="342">
      <formula>BE10&lt;=0</formula>
    </cfRule>
  </conditionalFormatting>
  <conditionalFormatting sqref="BE16:BJ16">
    <cfRule type="expression" dxfId="1351" priority="339">
      <formula>BE16&gt;0</formula>
    </cfRule>
    <cfRule type="expression" dxfId="1350" priority="340">
      <formula>BE16&lt;=0</formula>
    </cfRule>
  </conditionalFormatting>
  <conditionalFormatting sqref="BE22:BJ22">
    <cfRule type="expression" dxfId="1349" priority="337">
      <formula>BE22&gt;0</formula>
    </cfRule>
    <cfRule type="expression" dxfId="1348" priority="338">
      <formula>BE22&lt;=0</formula>
    </cfRule>
  </conditionalFormatting>
  <conditionalFormatting sqref="BE28:BJ28">
    <cfRule type="expression" dxfId="1347" priority="335">
      <formula>BE28&gt;0</formula>
    </cfRule>
    <cfRule type="expression" dxfId="1346" priority="336">
      <formula>BE28&lt;=0</formula>
    </cfRule>
  </conditionalFormatting>
  <conditionalFormatting sqref="BL10:BP10">
    <cfRule type="expression" dxfId="1345" priority="333">
      <formula>BL10&gt;0</formula>
    </cfRule>
    <cfRule type="expression" dxfId="1344" priority="334">
      <formula>BL10&lt;=0</formula>
    </cfRule>
  </conditionalFormatting>
  <conditionalFormatting sqref="BL16:BP16">
    <cfRule type="expression" dxfId="1343" priority="331">
      <formula>BL16&gt;0</formula>
    </cfRule>
    <cfRule type="expression" dxfId="1342" priority="332">
      <formula>BL16&lt;=0</formula>
    </cfRule>
  </conditionalFormatting>
  <conditionalFormatting sqref="BL22:BP22">
    <cfRule type="expression" dxfId="1341" priority="329">
      <formula>BL22&gt;0</formula>
    </cfRule>
    <cfRule type="expression" dxfId="1340" priority="330">
      <formula>BL22&lt;=0</formula>
    </cfRule>
  </conditionalFormatting>
  <conditionalFormatting sqref="BL28:BP28">
    <cfRule type="expression" dxfId="1339" priority="327">
      <formula>BL28&gt;0</formula>
    </cfRule>
    <cfRule type="expression" dxfId="1338" priority="328">
      <formula>BL28&lt;=0</formula>
    </cfRule>
  </conditionalFormatting>
  <conditionalFormatting sqref="BQ10">
    <cfRule type="expression" dxfId="1337" priority="325">
      <formula>BQ10&gt;0</formula>
    </cfRule>
    <cfRule type="expression" dxfId="1336" priority="326">
      <formula>BQ10&lt;=0</formula>
    </cfRule>
  </conditionalFormatting>
  <conditionalFormatting sqref="BQ16">
    <cfRule type="expression" dxfId="1335" priority="323">
      <formula>BQ16&gt;0</formula>
    </cfRule>
    <cfRule type="expression" dxfId="1334" priority="324">
      <formula>BQ16&lt;=0</formula>
    </cfRule>
  </conditionalFormatting>
  <conditionalFormatting sqref="BQ22">
    <cfRule type="expression" dxfId="1333" priority="321">
      <formula>BQ22&gt;0</formula>
    </cfRule>
    <cfRule type="expression" dxfId="1332" priority="322">
      <formula>BQ22&lt;=0</formula>
    </cfRule>
  </conditionalFormatting>
  <conditionalFormatting sqref="BQ28">
    <cfRule type="expression" dxfId="1331" priority="319">
      <formula>BQ28&gt;0</formula>
    </cfRule>
    <cfRule type="expression" dxfId="1330" priority="320">
      <formula>BQ28&lt;=0</formula>
    </cfRule>
  </conditionalFormatting>
  <conditionalFormatting sqref="CA10">
    <cfRule type="expression" dxfId="1329" priority="317">
      <formula>CA10&gt;0</formula>
    </cfRule>
    <cfRule type="expression" dxfId="1328" priority="318">
      <formula>CA10&lt;=0</formula>
    </cfRule>
  </conditionalFormatting>
  <conditionalFormatting sqref="CA16">
    <cfRule type="expression" dxfId="1327" priority="315">
      <formula>CA16&gt;0</formula>
    </cfRule>
    <cfRule type="expression" dxfId="1326" priority="316">
      <formula>CA16&lt;=0</formula>
    </cfRule>
  </conditionalFormatting>
  <conditionalFormatting sqref="CA22">
    <cfRule type="expression" dxfId="1325" priority="313">
      <formula>CA22&gt;0</formula>
    </cfRule>
    <cfRule type="expression" dxfId="1324" priority="314">
      <formula>CA22&lt;=0</formula>
    </cfRule>
  </conditionalFormatting>
  <conditionalFormatting sqref="CA28">
    <cfRule type="expression" dxfId="1323" priority="311">
      <formula>CA28&gt;0</formula>
    </cfRule>
    <cfRule type="expression" dxfId="1322" priority="312">
      <formula>CA28&lt;=0</formula>
    </cfRule>
  </conditionalFormatting>
  <conditionalFormatting sqref="CO10">
    <cfRule type="expression" dxfId="1321" priority="301">
      <formula>CO10&gt;0</formula>
    </cfRule>
    <cfRule type="expression" dxfId="1320" priority="302">
      <formula>CO10&lt;=0</formula>
    </cfRule>
  </conditionalFormatting>
  <conditionalFormatting sqref="CO16">
    <cfRule type="expression" dxfId="1319" priority="299">
      <formula>CO16&gt;0</formula>
    </cfRule>
    <cfRule type="expression" dxfId="1318" priority="300">
      <formula>CO16&lt;=0</formula>
    </cfRule>
  </conditionalFormatting>
  <conditionalFormatting sqref="CO22">
    <cfRule type="expression" dxfId="1317" priority="297">
      <formula>CO22&gt;0</formula>
    </cfRule>
    <cfRule type="expression" dxfId="1316" priority="298">
      <formula>CO22&lt;=0</formula>
    </cfRule>
  </conditionalFormatting>
  <conditionalFormatting sqref="CO28">
    <cfRule type="expression" dxfId="1315" priority="295">
      <formula>CO28&gt;0</formula>
    </cfRule>
    <cfRule type="expression" dxfId="1314" priority="296">
      <formula>CO28&lt;=0</formula>
    </cfRule>
  </conditionalFormatting>
  <conditionalFormatting sqref="CH10">
    <cfRule type="expression" dxfId="1313" priority="293">
      <formula>CH10&gt;0</formula>
    </cfRule>
    <cfRule type="expression" dxfId="1312" priority="294">
      <formula>CH10&lt;=0</formula>
    </cfRule>
  </conditionalFormatting>
  <conditionalFormatting sqref="CH16">
    <cfRule type="expression" dxfId="1311" priority="291">
      <formula>CH16&gt;0</formula>
    </cfRule>
    <cfRule type="expression" dxfId="1310" priority="292">
      <formula>CH16&lt;=0</formula>
    </cfRule>
  </conditionalFormatting>
  <conditionalFormatting sqref="CH22">
    <cfRule type="expression" dxfId="1309" priority="289">
      <formula>CH22&gt;0</formula>
    </cfRule>
    <cfRule type="expression" dxfId="1308" priority="290">
      <formula>CH22&lt;=0</formula>
    </cfRule>
  </conditionalFormatting>
  <conditionalFormatting sqref="CH28">
    <cfRule type="expression" dxfId="1307" priority="287">
      <formula>CH28&gt;0</formula>
    </cfRule>
    <cfRule type="expression" dxfId="1306" priority="288">
      <formula>CH28&lt;=0</formula>
    </cfRule>
  </conditionalFormatting>
  <conditionalFormatting sqref="D15:H15 J15:O15 Q15:T15 X15:AC15 AE15:AG15">
    <cfRule type="expression" dxfId="1305" priority="285">
      <formula>D15&gt;0</formula>
    </cfRule>
    <cfRule type="expression" dxfId="1304" priority="286">
      <formula>D15&lt;=0</formula>
    </cfRule>
  </conditionalFormatting>
  <conditionalFormatting sqref="D21:H21 J21:O21 Q21:T21 X21:AC21 AE21:AG21">
    <cfRule type="expression" dxfId="1303" priority="283">
      <formula>D21&gt;0</formula>
    </cfRule>
    <cfRule type="expression" dxfId="1302" priority="284">
      <formula>D21&lt;=0</formula>
    </cfRule>
  </conditionalFormatting>
  <conditionalFormatting sqref="D27:H27 J27:O27 Q27:T27 X27:AC27 AE27:AG27">
    <cfRule type="expression" dxfId="1301" priority="281">
      <formula>D27&gt;0</formula>
    </cfRule>
    <cfRule type="expression" dxfId="1300" priority="282">
      <formula>D27&lt;=0</formula>
    </cfRule>
  </conditionalFormatting>
  <conditionalFormatting sqref="AQ21:AV21">
    <cfRule type="expression" dxfId="1299" priority="275">
      <formula>AQ21&gt;0</formula>
    </cfRule>
    <cfRule type="expression" dxfId="1298" priority="276">
      <formula>AQ21&lt;=0</formula>
    </cfRule>
  </conditionalFormatting>
  <conditionalFormatting sqref="AQ27:AV27">
    <cfRule type="expression" dxfId="1297" priority="273">
      <formula>AQ27&gt;0</formula>
    </cfRule>
    <cfRule type="expression" dxfId="1296" priority="274">
      <formula>AQ27&lt;=0</formula>
    </cfRule>
  </conditionalFormatting>
  <conditionalFormatting sqref="AX9:BC9">
    <cfRule type="expression" dxfId="1295" priority="271">
      <formula>AX9&gt;0</formula>
    </cfRule>
    <cfRule type="expression" dxfId="1294" priority="272">
      <formula>AX9&lt;=0</formula>
    </cfRule>
  </conditionalFormatting>
  <conditionalFormatting sqref="AX15:BC15">
    <cfRule type="expression" dxfId="1293" priority="269">
      <formula>AX15&gt;0</formula>
    </cfRule>
    <cfRule type="expression" dxfId="1292" priority="270">
      <formula>AX15&lt;=0</formula>
    </cfRule>
  </conditionalFormatting>
  <conditionalFormatting sqref="AX21:BC21">
    <cfRule type="expression" dxfId="1291" priority="267">
      <formula>AX21&gt;0</formula>
    </cfRule>
    <cfRule type="expression" dxfId="1290" priority="268">
      <formula>AX21&lt;=0</formula>
    </cfRule>
  </conditionalFormatting>
  <conditionalFormatting sqref="AX27:BC27">
    <cfRule type="expression" dxfId="1289" priority="265">
      <formula>AX27&gt;0</formula>
    </cfRule>
    <cfRule type="expression" dxfId="1288" priority="266">
      <formula>AX27&lt;=0</formula>
    </cfRule>
  </conditionalFormatting>
  <conditionalFormatting sqref="BE9:BJ9">
    <cfRule type="expression" dxfId="1287" priority="263">
      <formula>BE9&gt;0</formula>
    </cfRule>
    <cfRule type="expression" dxfId="1286" priority="264">
      <formula>BE9&lt;=0</formula>
    </cfRule>
  </conditionalFormatting>
  <conditionalFormatting sqref="BE15:BJ15">
    <cfRule type="expression" dxfId="1285" priority="261">
      <formula>BE15&gt;0</formula>
    </cfRule>
    <cfRule type="expression" dxfId="1284" priority="262">
      <formula>BE15&lt;=0</formula>
    </cfRule>
  </conditionalFormatting>
  <conditionalFormatting sqref="BE21:BJ21">
    <cfRule type="expression" dxfId="1283" priority="259">
      <formula>BE21&gt;0</formula>
    </cfRule>
    <cfRule type="expression" dxfId="1282" priority="260">
      <formula>BE21&lt;=0</formula>
    </cfRule>
  </conditionalFormatting>
  <conditionalFormatting sqref="BE27:BJ27">
    <cfRule type="expression" dxfId="1281" priority="257">
      <formula>BE27&gt;0</formula>
    </cfRule>
    <cfRule type="expression" dxfId="1280" priority="258">
      <formula>BE27&lt;=0</formula>
    </cfRule>
  </conditionalFormatting>
  <conditionalFormatting sqref="BL9:BQ9">
    <cfRule type="expression" dxfId="1279" priority="255">
      <formula>BL9&gt;0</formula>
    </cfRule>
    <cfRule type="expression" dxfId="1278" priority="256">
      <formula>BL9&lt;=0</formula>
    </cfRule>
  </conditionalFormatting>
  <conditionalFormatting sqref="BL15:BQ15">
    <cfRule type="expression" dxfId="1277" priority="253">
      <formula>BL15&gt;0</formula>
    </cfRule>
    <cfRule type="expression" dxfId="1276" priority="254">
      <formula>BL15&lt;=0</formula>
    </cfRule>
  </conditionalFormatting>
  <conditionalFormatting sqref="BL21:BQ21">
    <cfRule type="expression" dxfId="1275" priority="251">
      <formula>BL21&gt;0</formula>
    </cfRule>
    <cfRule type="expression" dxfId="1274" priority="252">
      <formula>BL21&lt;=0</formula>
    </cfRule>
  </conditionalFormatting>
  <conditionalFormatting sqref="BL27:BQ27">
    <cfRule type="expression" dxfId="1273" priority="249">
      <formula>BL27&gt;0</formula>
    </cfRule>
    <cfRule type="expression" dxfId="1272" priority="250">
      <formula>BL27&lt;=0</formula>
    </cfRule>
  </conditionalFormatting>
  <conditionalFormatting sqref="AQ9:AV9">
    <cfRule type="expression" dxfId="1271" priority="247">
      <formula>AQ9&gt;0</formula>
    </cfRule>
    <cfRule type="expression" dxfId="1270" priority="248">
      <formula>AQ9&lt;=0</formula>
    </cfRule>
  </conditionalFormatting>
  <conditionalFormatting sqref="AQ15:AV15">
    <cfRule type="expression" dxfId="1269" priority="245">
      <formula>AQ15&gt;0</formula>
    </cfRule>
    <cfRule type="expression" dxfId="1268" priority="246">
      <formula>AQ15&lt;=0</formula>
    </cfRule>
  </conditionalFormatting>
  <conditionalFormatting sqref="AN9:AO9">
    <cfRule type="expression" dxfId="1267" priority="243">
      <formula>AN9&gt;0</formula>
    </cfRule>
    <cfRule type="expression" dxfId="1266" priority="244">
      <formula>AN9&lt;=0</formula>
    </cfRule>
  </conditionalFormatting>
  <conditionalFormatting sqref="AN15:AO15">
    <cfRule type="expression" dxfId="1265" priority="241">
      <formula>AN15&gt;0</formula>
    </cfRule>
    <cfRule type="expression" dxfId="1264" priority="242">
      <formula>AN15&lt;=0</formula>
    </cfRule>
  </conditionalFormatting>
  <conditionalFormatting sqref="AN21:AO21">
    <cfRule type="expression" dxfId="1263" priority="239">
      <formula>AN21&gt;0</formula>
    </cfRule>
    <cfRule type="expression" dxfId="1262" priority="240">
      <formula>AN21&lt;=0</formula>
    </cfRule>
  </conditionalFormatting>
  <conditionalFormatting sqref="AN27:AO27">
    <cfRule type="expression" dxfId="1261" priority="237">
      <formula>AN27&gt;0</formula>
    </cfRule>
    <cfRule type="expression" dxfId="1260" priority="238">
      <formula>AN27&lt;=0</formula>
    </cfRule>
  </conditionalFormatting>
  <conditionalFormatting sqref="BW9:CB9">
    <cfRule type="expression" dxfId="1259" priority="235">
      <formula>BW9&gt;0</formula>
    </cfRule>
    <cfRule type="expression" dxfId="1258" priority="236">
      <formula>BW9&lt;=0</formula>
    </cfRule>
  </conditionalFormatting>
  <conditionalFormatting sqref="CD9:CI9">
    <cfRule type="expression" dxfId="1257" priority="233">
      <formula>CD9&gt;0</formula>
    </cfRule>
    <cfRule type="expression" dxfId="1256" priority="234">
      <formula>CD9&lt;=0</formula>
    </cfRule>
  </conditionalFormatting>
  <conditionalFormatting sqref="CK9:CO9">
    <cfRule type="expression" dxfId="1255" priority="231">
      <formula>CK9&gt;0</formula>
    </cfRule>
    <cfRule type="expression" dxfId="1254" priority="232">
      <formula>CK9&lt;=0</formula>
    </cfRule>
  </conditionalFormatting>
  <conditionalFormatting sqref="BW15:CB15">
    <cfRule type="expression" dxfId="1253" priority="225">
      <formula>BW15&gt;0</formula>
    </cfRule>
    <cfRule type="expression" dxfId="1252" priority="226">
      <formula>BW15&lt;=0</formula>
    </cfRule>
  </conditionalFormatting>
  <conditionalFormatting sqref="CD15:CI15">
    <cfRule type="expression" dxfId="1251" priority="223">
      <formula>CD15&gt;0</formula>
    </cfRule>
    <cfRule type="expression" dxfId="1250" priority="224">
      <formula>CD15&lt;=0</formula>
    </cfRule>
  </conditionalFormatting>
  <conditionalFormatting sqref="CK15:CO15">
    <cfRule type="expression" dxfId="1249" priority="221">
      <formula>CK15&gt;0</formula>
    </cfRule>
    <cfRule type="expression" dxfId="1248" priority="222">
      <formula>CK15&lt;=0</formula>
    </cfRule>
  </conditionalFormatting>
  <conditionalFormatting sqref="BW21:CB21">
    <cfRule type="expression" dxfId="1247" priority="215">
      <formula>BW21&gt;0</formula>
    </cfRule>
    <cfRule type="expression" dxfId="1246" priority="216">
      <formula>BW21&lt;=0</formula>
    </cfRule>
  </conditionalFormatting>
  <conditionalFormatting sqref="CD21:CI21">
    <cfRule type="expression" dxfId="1245" priority="213">
      <formula>CD21&gt;0</formula>
    </cfRule>
    <cfRule type="expression" dxfId="1244" priority="214">
      <formula>CD21&lt;=0</formula>
    </cfRule>
  </conditionalFormatting>
  <conditionalFormatting sqref="CK21:CO21">
    <cfRule type="expression" dxfId="1243" priority="211">
      <formula>CK21&gt;0</formula>
    </cfRule>
    <cfRule type="expression" dxfId="1242" priority="212">
      <formula>CK21&lt;=0</formula>
    </cfRule>
  </conditionalFormatting>
  <conditionalFormatting sqref="BW27:CB27">
    <cfRule type="expression" dxfId="1241" priority="205">
      <formula>BW27&gt;0</formula>
    </cfRule>
    <cfRule type="expression" dxfId="1240" priority="206">
      <formula>BW27&lt;=0</formula>
    </cfRule>
  </conditionalFormatting>
  <conditionalFormatting sqref="CD27:CI27">
    <cfRule type="expression" dxfId="1239" priority="203">
      <formula>CD27&gt;0</formula>
    </cfRule>
    <cfRule type="expression" dxfId="1238" priority="204">
      <formula>CD27&lt;=0</formula>
    </cfRule>
  </conditionalFormatting>
  <conditionalFormatting sqref="CK27:CO27">
    <cfRule type="expression" dxfId="1237" priority="201">
      <formula>CK27&gt;0</formula>
    </cfRule>
    <cfRule type="expression" dxfId="1236" priority="202">
      <formula>CK27&lt;=0</formula>
    </cfRule>
  </conditionalFormatting>
  <conditionalFormatting sqref="DA15:DA16">
    <cfRule type="expression" dxfId="1235" priority="5">
      <formula>DA15&gt;0</formula>
    </cfRule>
    <cfRule type="expression" dxfId="1234" priority="6">
      <formula>DA15&lt;=0</formula>
    </cfRule>
  </conditionalFormatting>
  <conditionalFormatting sqref="DA21:DA22">
    <cfRule type="expression" dxfId="1233" priority="3">
      <formula>DA21&gt;0</formula>
    </cfRule>
    <cfRule type="expression" dxfId="1232" priority="4">
      <formula>DA21&lt;=0</formula>
    </cfRule>
  </conditionalFormatting>
  <conditionalFormatting sqref="DA27:DA28">
    <cfRule type="expression" dxfId="1231" priority="1">
      <formula>DA27&gt;0</formula>
    </cfRule>
    <cfRule type="expression" dxfId="1230" priority="2">
      <formula>DA27&lt;=0</formula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55C0D-4DBD-4741-BF9C-D299CB78FFDB}">
  <sheetPr>
    <tabColor rgb="FFFF0000"/>
  </sheetPr>
  <dimension ref="A1:EF71"/>
  <sheetViews>
    <sheetView showGridLines="0" zoomScale="70" zoomScaleNormal="70" workbookViewId="0">
      <selection activeCell="D5" sqref="D5"/>
    </sheetView>
  </sheetViews>
  <sheetFormatPr defaultRowHeight="15"/>
  <cols>
    <col min="1" max="1" width="3.7109375" bestFit="1" customWidth="1"/>
    <col min="2" max="2" width="4.28515625" bestFit="1" customWidth="1"/>
    <col min="3" max="3" width="25.28515625" bestFit="1" customWidth="1"/>
    <col min="4" max="34" width="5.7109375" style="15" customWidth="1"/>
    <col min="36" max="36" width="9.140625" style="311"/>
    <col min="37" max="37" width="11.140625" customWidth="1"/>
    <col min="38" max="38" width="26.85546875" bestFit="1" customWidth="1"/>
    <col min="39" max="68" width="6.28515625" customWidth="1"/>
    <col min="69" max="69" width="7" customWidth="1"/>
    <col min="73" max="73" width="25.28515625" bestFit="1" customWidth="1"/>
    <col min="74" max="103" width="6.85546875" customWidth="1"/>
  </cols>
  <sheetData>
    <row r="1" spans="1:136" ht="15" customHeight="1">
      <c r="A1" s="312" t="s">
        <v>29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  <c r="W1" s="313"/>
      <c r="X1" s="313"/>
      <c r="Y1" s="313"/>
      <c r="Z1" s="313"/>
      <c r="AA1" s="313"/>
      <c r="AB1" s="313"/>
      <c r="AC1" s="313"/>
      <c r="AD1" s="313"/>
      <c r="AE1" s="313"/>
      <c r="AF1" s="313"/>
      <c r="AG1" s="313"/>
      <c r="AH1" s="313"/>
      <c r="AI1" s="314"/>
      <c r="AJ1" s="355"/>
      <c r="AK1" s="312" t="s">
        <v>381</v>
      </c>
      <c r="AL1" s="313"/>
      <c r="AM1" s="313"/>
      <c r="AN1" s="313"/>
      <c r="AO1" s="313"/>
      <c r="AP1" s="313"/>
      <c r="AQ1" s="313"/>
      <c r="AR1" s="313"/>
      <c r="AS1" s="313"/>
      <c r="AT1" s="313"/>
      <c r="AU1" s="313"/>
      <c r="AV1" s="313"/>
      <c r="AW1" s="313"/>
      <c r="AX1" s="313"/>
      <c r="AY1" s="313"/>
      <c r="AZ1" s="313"/>
      <c r="BA1" s="313"/>
      <c r="BB1" s="313"/>
      <c r="BC1" s="313"/>
      <c r="BD1" s="313"/>
      <c r="BE1" s="313"/>
      <c r="BF1" s="313"/>
      <c r="BG1" s="313"/>
      <c r="BH1" s="313"/>
      <c r="BI1" s="313"/>
      <c r="BJ1" s="313"/>
      <c r="BK1" s="313"/>
      <c r="BL1" s="313"/>
      <c r="BM1" s="313"/>
      <c r="BN1" s="313"/>
      <c r="BO1" s="313"/>
      <c r="BP1" s="313"/>
      <c r="BQ1" s="313"/>
      <c r="BR1" s="314"/>
      <c r="BS1" s="353"/>
      <c r="BT1" s="312" t="s">
        <v>106</v>
      </c>
      <c r="BU1" s="313"/>
      <c r="BV1" s="313"/>
      <c r="BW1" s="313"/>
      <c r="BX1" s="313"/>
      <c r="BY1" s="313"/>
      <c r="BZ1" s="313"/>
      <c r="CA1" s="313"/>
      <c r="CB1" s="313"/>
      <c r="CC1" s="313"/>
      <c r="CD1" s="313"/>
      <c r="CE1" s="313"/>
      <c r="CF1" s="313"/>
      <c r="CG1" s="313"/>
      <c r="CH1" s="313"/>
      <c r="CI1" s="313"/>
      <c r="CJ1" s="313"/>
      <c r="CK1" s="313"/>
      <c r="CL1" s="313"/>
      <c r="CM1" s="313"/>
      <c r="CN1" s="313"/>
      <c r="CO1" s="313"/>
      <c r="CP1" s="313"/>
      <c r="CQ1" s="313"/>
      <c r="CR1" s="313"/>
      <c r="CS1" s="313"/>
      <c r="CT1" s="313"/>
      <c r="CU1" s="313"/>
      <c r="CV1" s="313"/>
      <c r="CW1" s="313"/>
      <c r="CX1" s="313"/>
      <c r="CY1" s="313"/>
      <c r="CZ1" s="313"/>
      <c r="DA1" s="314"/>
      <c r="DB1" s="354"/>
      <c r="DC1" s="354"/>
      <c r="DD1" s="354"/>
      <c r="DE1" s="354"/>
      <c r="DF1" s="354"/>
      <c r="DG1" s="354"/>
      <c r="DH1" s="354"/>
      <c r="DI1" s="354"/>
      <c r="DJ1" s="354"/>
      <c r="DK1" s="354"/>
      <c r="DL1" s="354"/>
      <c r="DM1" s="354"/>
      <c r="DN1" s="354"/>
      <c r="DO1" s="354"/>
      <c r="DP1" s="354"/>
      <c r="DQ1" s="354"/>
      <c r="DR1" s="354"/>
      <c r="DS1" s="354"/>
      <c r="DT1" s="354"/>
      <c r="DU1" s="354"/>
      <c r="DV1" s="354"/>
      <c r="DW1" s="354"/>
      <c r="DX1" s="354"/>
      <c r="DY1" s="354"/>
      <c r="DZ1" s="354"/>
      <c r="EA1" s="354"/>
      <c r="EB1" s="354"/>
      <c r="EC1" s="354"/>
      <c r="ED1" s="354"/>
      <c r="EE1" s="354"/>
      <c r="EF1" s="354"/>
    </row>
    <row r="2" spans="1:136" ht="15" customHeight="1" thickBot="1">
      <c r="A2" s="315"/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289"/>
      <c r="U2" s="289"/>
      <c r="V2" s="289"/>
      <c r="W2" s="289"/>
      <c r="X2" s="289"/>
      <c r="Y2" s="289"/>
      <c r="Z2" s="289"/>
      <c r="AA2" s="289"/>
      <c r="AB2" s="289"/>
      <c r="AC2" s="289"/>
      <c r="AD2" s="289"/>
      <c r="AE2" s="289"/>
      <c r="AF2" s="289"/>
      <c r="AG2" s="289"/>
      <c r="AH2" s="289"/>
      <c r="AI2" s="290"/>
      <c r="AJ2" s="356"/>
      <c r="AK2" s="315"/>
      <c r="AL2" s="289"/>
      <c r="AM2" s="289"/>
      <c r="AN2" s="289"/>
      <c r="AO2" s="289"/>
      <c r="AP2" s="289"/>
      <c r="AQ2" s="289"/>
      <c r="AR2" s="289"/>
      <c r="AS2" s="289"/>
      <c r="AT2" s="289"/>
      <c r="AU2" s="289"/>
      <c r="AV2" s="289"/>
      <c r="AW2" s="289"/>
      <c r="AX2" s="289"/>
      <c r="AY2" s="289"/>
      <c r="AZ2" s="289"/>
      <c r="BA2" s="289"/>
      <c r="BB2" s="289"/>
      <c r="BC2" s="289"/>
      <c r="BD2" s="289"/>
      <c r="BE2" s="289"/>
      <c r="BF2" s="289"/>
      <c r="BG2" s="289"/>
      <c r="BH2" s="289"/>
      <c r="BI2" s="289"/>
      <c r="BJ2" s="289"/>
      <c r="BK2" s="289"/>
      <c r="BL2" s="289"/>
      <c r="BM2" s="289"/>
      <c r="BN2" s="289"/>
      <c r="BO2" s="289"/>
      <c r="BP2" s="289"/>
      <c r="BQ2" s="289"/>
      <c r="BR2" s="290"/>
      <c r="BS2" s="353"/>
      <c r="BT2" s="315"/>
      <c r="BU2" s="289"/>
      <c r="BV2" s="289"/>
      <c r="BW2" s="289"/>
      <c r="BX2" s="289"/>
      <c r="BY2" s="289"/>
      <c r="BZ2" s="289"/>
      <c r="CA2" s="289"/>
      <c r="CB2" s="289"/>
      <c r="CC2" s="289"/>
      <c r="CD2" s="289"/>
      <c r="CE2" s="289"/>
      <c r="CF2" s="289"/>
      <c r="CG2" s="289"/>
      <c r="CH2" s="289"/>
      <c r="CI2" s="289"/>
      <c r="CJ2" s="289"/>
      <c r="CK2" s="289"/>
      <c r="CL2" s="289"/>
      <c r="CM2" s="289"/>
      <c r="CN2" s="289"/>
      <c r="CO2" s="289"/>
      <c r="CP2" s="289"/>
      <c r="CQ2" s="289"/>
      <c r="CR2" s="289"/>
      <c r="CS2" s="289"/>
      <c r="CT2" s="289"/>
      <c r="CU2" s="289"/>
      <c r="CV2" s="289"/>
      <c r="CW2" s="289"/>
      <c r="CX2" s="289"/>
      <c r="CY2" s="289"/>
      <c r="CZ2" s="289"/>
      <c r="DA2" s="290"/>
      <c r="DB2" s="354"/>
      <c r="DC2" s="354"/>
      <c r="DD2" s="354"/>
      <c r="DE2" s="354"/>
      <c r="DF2" s="354"/>
      <c r="DG2" s="354"/>
      <c r="DH2" s="354"/>
      <c r="DI2" s="354"/>
      <c r="DJ2" s="354"/>
      <c r="DK2" s="354"/>
      <c r="DL2" s="354"/>
      <c r="DM2" s="354"/>
      <c r="DN2" s="354"/>
      <c r="DO2" s="354"/>
      <c r="DP2" s="354"/>
      <c r="DQ2" s="354"/>
      <c r="DR2" s="354"/>
      <c r="DS2" s="354"/>
      <c r="DT2" s="354"/>
      <c r="DU2" s="354"/>
      <c r="DV2" s="354"/>
      <c r="DW2" s="354"/>
      <c r="DX2" s="354"/>
      <c r="DY2" s="354"/>
      <c r="DZ2" s="354"/>
      <c r="EA2" s="354"/>
      <c r="EB2" s="354"/>
      <c r="EC2" s="354"/>
      <c r="ED2" s="354"/>
      <c r="EE2" s="354"/>
      <c r="EF2" s="354"/>
    </row>
    <row r="3" spans="1:136" ht="23.25" customHeight="1">
      <c r="A3" s="317"/>
      <c r="B3" s="41"/>
      <c r="C3" s="42" t="s">
        <v>30</v>
      </c>
      <c r="D3" s="43" t="s">
        <v>31</v>
      </c>
      <c r="E3" s="43" t="s">
        <v>32</v>
      </c>
      <c r="F3" s="43" t="s">
        <v>33</v>
      </c>
      <c r="G3" s="43" t="s">
        <v>34</v>
      </c>
      <c r="H3" s="44" t="s">
        <v>35</v>
      </c>
      <c r="I3" s="45" t="s">
        <v>36</v>
      </c>
      <c r="J3" s="43" t="s">
        <v>37</v>
      </c>
      <c r="K3" s="43" t="s">
        <v>31</v>
      </c>
      <c r="L3" s="43" t="s">
        <v>32</v>
      </c>
      <c r="M3" s="43" t="s">
        <v>33</v>
      </c>
      <c r="N3" s="43" t="s">
        <v>34</v>
      </c>
      <c r="O3" s="44" t="s">
        <v>35</v>
      </c>
      <c r="P3" s="45" t="s">
        <v>36</v>
      </c>
      <c r="Q3" s="43" t="s">
        <v>37</v>
      </c>
      <c r="R3" s="43" t="s">
        <v>31</v>
      </c>
      <c r="S3" s="43" t="s">
        <v>32</v>
      </c>
      <c r="T3" s="43" t="s">
        <v>33</v>
      </c>
      <c r="U3" s="43" t="s">
        <v>34</v>
      </c>
      <c r="V3" s="44" t="s">
        <v>35</v>
      </c>
      <c r="W3" s="45" t="s">
        <v>36</v>
      </c>
      <c r="X3" s="43" t="s">
        <v>37</v>
      </c>
      <c r="Y3" s="43" t="s">
        <v>31</v>
      </c>
      <c r="Z3" s="43" t="s">
        <v>32</v>
      </c>
      <c r="AA3" s="43" t="s">
        <v>33</v>
      </c>
      <c r="AB3" s="43" t="s">
        <v>34</v>
      </c>
      <c r="AC3" s="44" t="s">
        <v>35</v>
      </c>
      <c r="AD3" s="45" t="s">
        <v>36</v>
      </c>
      <c r="AE3" s="43" t="s">
        <v>37</v>
      </c>
      <c r="AF3" s="43" t="s">
        <v>31</v>
      </c>
      <c r="AG3" s="43" t="s">
        <v>38</v>
      </c>
      <c r="AH3" s="46"/>
      <c r="AI3" s="291" t="s">
        <v>39</v>
      </c>
      <c r="AJ3" s="356"/>
      <c r="AK3" s="41"/>
      <c r="AL3" s="42" t="s">
        <v>30</v>
      </c>
      <c r="AM3" s="43" t="s">
        <v>33</v>
      </c>
      <c r="AN3" s="43" t="s">
        <v>34</v>
      </c>
      <c r="AO3" s="358" t="s">
        <v>35</v>
      </c>
      <c r="AP3" s="45" t="s">
        <v>36</v>
      </c>
      <c r="AQ3" s="43" t="s">
        <v>37</v>
      </c>
      <c r="AR3" s="43" t="s">
        <v>31</v>
      </c>
      <c r="AS3" s="43" t="s">
        <v>38</v>
      </c>
      <c r="AT3" s="43" t="s">
        <v>33</v>
      </c>
      <c r="AU3" s="43" t="s">
        <v>34</v>
      </c>
      <c r="AV3" s="358" t="s">
        <v>35</v>
      </c>
      <c r="AW3" s="45" t="s">
        <v>36</v>
      </c>
      <c r="AX3" s="43" t="s">
        <v>37</v>
      </c>
      <c r="AY3" s="43" t="s">
        <v>31</v>
      </c>
      <c r="AZ3" s="43" t="s">
        <v>38</v>
      </c>
      <c r="BA3" s="43" t="s">
        <v>33</v>
      </c>
      <c r="BB3" s="43" t="s">
        <v>34</v>
      </c>
      <c r="BC3" s="358" t="s">
        <v>35</v>
      </c>
      <c r="BD3" s="45" t="s">
        <v>36</v>
      </c>
      <c r="BE3" s="43" t="s">
        <v>37</v>
      </c>
      <c r="BF3" s="43" t="s">
        <v>31</v>
      </c>
      <c r="BG3" s="43" t="s">
        <v>38</v>
      </c>
      <c r="BH3" s="43" t="s">
        <v>33</v>
      </c>
      <c r="BI3" s="43" t="s">
        <v>34</v>
      </c>
      <c r="BJ3" s="358" t="s">
        <v>35</v>
      </c>
      <c r="BK3" s="45" t="s">
        <v>36</v>
      </c>
      <c r="BL3" s="43" t="s">
        <v>37</v>
      </c>
      <c r="BM3" s="43" t="s">
        <v>31</v>
      </c>
      <c r="BN3" s="43" t="s">
        <v>38</v>
      </c>
      <c r="BO3" s="43" t="s">
        <v>33</v>
      </c>
      <c r="BP3" s="43" t="s">
        <v>34</v>
      </c>
      <c r="BQ3" s="46" t="s">
        <v>35</v>
      </c>
      <c r="BR3" s="291" t="s">
        <v>39</v>
      </c>
      <c r="BS3" s="371"/>
      <c r="BT3" s="41"/>
      <c r="BU3" s="42" t="s">
        <v>30</v>
      </c>
      <c r="BV3" s="45" t="s">
        <v>36</v>
      </c>
      <c r="BW3" s="43" t="s">
        <v>37</v>
      </c>
      <c r="BX3" s="43" t="s">
        <v>31</v>
      </c>
      <c r="BY3" s="43" t="s">
        <v>38</v>
      </c>
      <c r="BZ3" s="43" t="s">
        <v>33</v>
      </c>
      <c r="CA3" s="43" t="s">
        <v>34</v>
      </c>
      <c r="CB3" s="358" t="s">
        <v>35</v>
      </c>
      <c r="CC3" s="45" t="s">
        <v>36</v>
      </c>
      <c r="CD3" s="43" t="s">
        <v>37</v>
      </c>
      <c r="CE3" s="43" t="s">
        <v>31</v>
      </c>
      <c r="CF3" s="43" t="s">
        <v>38</v>
      </c>
      <c r="CG3" s="43" t="s">
        <v>33</v>
      </c>
      <c r="CH3" s="43" t="s">
        <v>34</v>
      </c>
      <c r="CI3" s="358" t="s">
        <v>35</v>
      </c>
      <c r="CJ3" s="45" t="s">
        <v>36</v>
      </c>
      <c r="CK3" s="43" t="s">
        <v>37</v>
      </c>
      <c r="CL3" s="43" t="s">
        <v>31</v>
      </c>
      <c r="CM3" s="43" t="s">
        <v>38</v>
      </c>
      <c r="CN3" s="43" t="s">
        <v>33</v>
      </c>
      <c r="CO3" s="43" t="s">
        <v>34</v>
      </c>
      <c r="CP3" s="358" t="s">
        <v>35</v>
      </c>
      <c r="CQ3" s="45" t="s">
        <v>36</v>
      </c>
      <c r="CR3" s="43" t="s">
        <v>37</v>
      </c>
      <c r="CS3" s="43" t="s">
        <v>31</v>
      </c>
      <c r="CT3" s="43" t="s">
        <v>38</v>
      </c>
      <c r="CU3" s="43" t="s">
        <v>33</v>
      </c>
      <c r="CV3" s="43" t="s">
        <v>34</v>
      </c>
      <c r="CW3" s="358" t="s">
        <v>35</v>
      </c>
      <c r="CX3" s="45" t="s">
        <v>36</v>
      </c>
      <c r="CY3" s="43" t="s">
        <v>37</v>
      </c>
      <c r="CZ3" s="46"/>
      <c r="DA3" s="291" t="s">
        <v>39</v>
      </c>
      <c r="DB3" s="354"/>
      <c r="DC3" s="354"/>
      <c r="DD3" s="354"/>
      <c r="DE3" s="354"/>
      <c r="DF3" s="354"/>
      <c r="DG3" s="354"/>
      <c r="DH3" s="354"/>
      <c r="DI3" s="354"/>
      <c r="DJ3" s="354"/>
      <c r="DK3" s="354"/>
      <c r="DL3" s="354"/>
      <c r="DM3" s="354"/>
      <c r="DN3" s="354"/>
      <c r="DO3" s="354"/>
      <c r="DP3" s="354"/>
      <c r="DQ3" s="354"/>
      <c r="DR3" s="354"/>
      <c r="DS3" s="354"/>
      <c r="DT3" s="354"/>
      <c r="DU3" s="354"/>
      <c r="DV3" s="354"/>
      <c r="DW3" s="354"/>
      <c r="DX3" s="354"/>
      <c r="DY3" s="354"/>
      <c r="DZ3" s="354"/>
      <c r="EA3" s="354"/>
      <c r="EB3" s="354"/>
      <c r="EC3" s="354"/>
      <c r="ED3" s="354"/>
      <c r="EE3" s="354"/>
      <c r="EF3" s="354"/>
    </row>
    <row r="4" spans="1:136" ht="15" customHeight="1" thickBot="1">
      <c r="A4" s="318"/>
      <c r="B4" s="48"/>
      <c r="C4" s="49" t="s">
        <v>40</v>
      </c>
      <c r="D4" s="27">
        <v>1</v>
      </c>
      <c r="E4" s="27">
        <v>2</v>
      </c>
      <c r="F4" s="27">
        <v>3</v>
      </c>
      <c r="G4" s="27">
        <v>4</v>
      </c>
      <c r="H4" s="27">
        <v>5</v>
      </c>
      <c r="I4" s="27">
        <v>6</v>
      </c>
      <c r="J4" s="27">
        <v>7</v>
      </c>
      <c r="K4" s="27">
        <v>8</v>
      </c>
      <c r="L4" s="27">
        <v>9</v>
      </c>
      <c r="M4" s="27">
        <v>10</v>
      </c>
      <c r="N4" s="27">
        <v>11</v>
      </c>
      <c r="O4" s="27">
        <v>12</v>
      </c>
      <c r="P4" s="27">
        <v>13</v>
      </c>
      <c r="Q4" s="27">
        <v>14</v>
      </c>
      <c r="R4" s="27">
        <v>15</v>
      </c>
      <c r="S4" s="27">
        <v>16</v>
      </c>
      <c r="T4" s="27">
        <v>17</v>
      </c>
      <c r="U4" s="27">
        <v>18</v>
      </c>
      <c r="V4" s="27">
        <v>19</v>
      </c>
      <c r="W4" s="27">
        <v>20</v>
      </c>
      <c r="X4" s="27">
        <v>21</v>
      </c>
      <c r="Y4" s="27">
        <v>22</v>
      </c>
      <c r="Z4" s="27">
        <v>23</v>
      </c>
      <c r="AA4" s="27">
        <v>24</v>
      </c>
      <c r="AB4" s="27">
        <v>25</v>
      </c>
      <c r="AC4" s="27">
        <v>26</v>
      </c>
      <c r="AD4" s="27">
        <v>27</v>
      </c>
      <c r="AE4" s="27">
        <v>28</v>
      </c>
      <c r="AF4" s="27">
        <v>29</v>
      </c>
      <c r="AG4" s="27">
        <v>30</v>
      </c>
      <c r="AH4" s="29"/>
      <c r="AI4" s="292"/>
      <c r="AJ4" s="357"/>
      <c r="AK4" s="48"/>
      <c r="AL4" s="49" t="s">
        <v>40</v>
      </c>
      <c r="AM4" s="27">
        <v>1</v>
      </c>
      <c r="AN4" s="27">
        <v>2</v>
      </c>
      <c r="AO4" s="27">
        <v>3</v>
      </c>
      <c r="AP4" s="27">
        <v>4</v>
      </c>
      <c r="AQ4" s="27">
        <v>5</v>
      </c>
      <c r="AR4" s="27">
        <v>6</v>
      </c>
      <c r="AS4" s="27">
        <v>7</v>
      </c>
      <c r="AT4" s="27">
        <v>8</v>
      </c>
      <c r="AU4" s="27">
        <v>9</v>
      </c>
      <c r="AV4" s="27">
        <v>10</v>
      </c>
      <c r="AW4" s="27">
        <v>11</v>
      </c>
      <c r="AX4" s="27">
        <v>12</v>
      </c>
      <c r="AY4" s="27">
        <v>13</v>
      </c>
      <c r="AZ4" s="27">
        <v>14</v>
      </c>
      <c r="BA4" s="27">
        <v>15</v>
      </c>
      <c r="BB4" s="27">
        <v>16</v>
      </c>
      <c r="BC4" s="27">
        <v>17</v>
      </c>
      <c r="BD4" s="27">
        <v>18</v>
      </c>
      <c r="BE4" s="27">
        <v>19</v>
      </c>
      <c r="BF4" s="27">
        <v>20</v>
      </c>
      <c r="BG4" s="27">
        <v>21</v>
      </c>
      <c r="BH4" s="27">
        <v>22</v>
      </c>
      <c r="BI4" s="27">
        <v>23</v>
      </c>
      <c r="BJ4" s="27">
        <v>24</v>
      </c>
      <c r="BK4" s="27">
        <v>25</v>
      </c>
      <c r="BL4" s="27">
        <v>26</v>
      </c>
      <c r="BM4" s="27">
        <v>27</v>
      </c>
      <c r="BN4" s="27">
        <v>28</v>
      </c>
      <c r="BO4" s="27">
        <v>29</v>
      </c>
      <c r="BP4" s="27">
        <v>30</v>
      </c>
      <c r="BQ4" s="367">
        <v>31</v>
      </c>
      <c r="BR4" s="292"/>
      <c r="BS4" s="371"/>
      <c r="BT4" s="48"/>
      <c r="BU4" s="49" t="s">
        <v>40</v>
      </c>
      <c r="BV4" s="27">
        <v>1</v>
      </c>
      <c r="BW4" s="27">
        <v>2</v>
      </c>
      <c r="BX4" s="27">
        <v>3</v>
      </c>
      <c r="BY4" s="27">
        <v>4</v>
      </c>
      <c r="BZ4" s="27">
        <v>5</v>
      </c>
      <c r="CA4" s="27">
        <v>6</v>
      </c>
      <c r="CB4" s="27">
        <v>7</v>
      </c>
      <c r="CC4" s="27">
        <v>8</v>
      </c>
      <c r="CD4" s="27">
        <v>9</v>
      </c>
      <c r="CE4" s="27">
        <v>10</v>
      </c>
      <c r="CF4" s="27">
        <v>11</v>
      </c>
      <c r="CG4" s="27">
        <v>12</v>
      </c>
      <c r="CH4" s="27">
        <v>13</v>
      </c>
      <c r="CI4" s="27">
        <v>14</v>
      </c>
      <c r="CJ4" s="27">
        <v>15</v>
      </c>
      <c r="CK4" s="27">
        <v>16</v>
      </c>
      <c r="CL4" s="27">
        <v>17</v>
      </c>
      <c r="CM4" s="27">
        <v>18</v>
      </c>
      <c r="CN4" s="27">
        <v>19</v>
      </c>
      <c r="CO4" s="27">
        <v>20</v>
      </c>
      <c r="CP4" s="27">
        <v>21</v>
      </c>
      <c r="CQ4" s="27">
        <v>22</v>
      </c>
      <c r="CR4" s="27">
        <v>23</v>
      </c>
      <c r="CS4" s="27">
        <v>24</v>
      </c>
      <c r="CT4" s="27">
        <v>25</v>
      </c>
      <c r="CU4" s="27">
        <v>26</v>
      </c>
      <c r="CV4" s="27">
        <v>27</v>
      </c>
      <c r="CW4" s="27">
        <v>28</v>
      </c>
      <c r="CX4" s="27">
        <v>29</v>
      </c>
      <c r="CY4" s="27">
        <v>30</v>
      </c>
      <c r="CZ4" s="29"/>
      <c r="DA4" s="292"/>
      <c r="DB4" s="354"/>
      <c r="DC4" s="354"/>
      <c r="DD4" s="354"/>
      <c r="DE4" s="354"/>
      <c r="DF4" s="354"/>
      <c r="DG4" s="354"/>
      <c r="DH4" s="354"/>
      <c r="DI4" s="354"/>
      <c r="DJ4" s="354"/>
      <c r="DK4" s="354"/>
      <c r="DL4" s="354"/>
      <c r="DM4" s="354"/>
      <c r="DN4" s="354"/>
      <c r="DO4" s="354"/>
      <c r="DP4" s="354"/>
      <c r="DQ4" s="354"/>
      <c r="DR4" s="354"/>
      <c r="DS4" s="354"/>
      <c r="DT4" s="354"/>
      <c r="DU4" s="354"/>
      <c r="DV4" s="354"/>
      <c r="DW4" s="354"/>
      <c r="DX4" s="354"/>
      <c r="DY4" s="354"/>
      <c r="DZ4" s="354"/>
      <c r="EA4" s="354"/>
      <c r="EB4" s="354"/>
      <c r="EC4" s="354"/>
      <c r="ED4" s="354"/>
      <c r="EE4" s="354"/>
      <c r="EF4" s="354"/>
    </row>
    <row r="5" spans="1:136" ht="15" customHeight="1">
      <c r="A5" s="284" t="s">
        <v>385</v>
      </c>
      <c r="B5" s="281" t="s">
        <v>42</v>
      </c>
      <c r="C5" s="34" t="s">
        <v>88</v>
      </c>
      <c r="D5" s="50">
        <f>ROUNDUP((PLANEJAMENTO!$AY$3/PLANEJAMENTO!$BG$3)*PLANEJAMENTO!$BJ$3,0)</f>
        <v>158</v>
      </c>
      <c r="E5" s="50">
        <f>ROUNDUP((PLANEJAMENTO!$AY$3/PLANEJAMENTO!$BG$3)*PLANEJAMENTO!$BJ$3,0)</f>
        <v>158</v>
      </c>
      <c r="F5" s="50">
        <f>ROUNDUP((PLANEJAMENTO!$AY$3/PLANEJAMENTO!$BG$3)*PLANEJAMENTO!$BJ$3,0)</f>
        <v>158</v>
      </c>
      <c r="G5" s="50">
        <f>ROUNDUP((PLANEJAMENTO!$AY$3/PLANEJAMENTO!$BG$3)*PLANEJAMENTO!$BJ$3,0)</f>
        <v>158</v>
      </c>
      <c r="H5" s="50">
        <f>ROUNDUP((PLANEJAMENTO!$AY$3/PLANEJAMENTO!$BG$3)*PLANEJAMENTO!$BJ$3,0)</f>
        <v>158</v>
      </c>
      <c r="I5" s="38"/>
      <c r="J5" s="50">
        <f>ROUNDUP((PLANEJAMENTO!$AY$3/PLANEJAMENTO!$BG$3)*PLANEJAMENTO!$BJ$3,0)</f>
        <v>158</v>
      </c>
      <c r="K5" s="50">
        <f>ROUNDUP((PLANEJAMENTO!$AY$3/PLANEJAMENTO!$BG$3)*PLANEJAMENTO!$BJ$3,0)</f>
        <v>158</v>
      </c>
      <c r="L5" s="50">
        <f>ROUNDUP((PLANEJAMENTO!$AY$3/PLANEJAMENTO!$BG$3)*PLANEJAMENTO!$BJ$3,0)</f>
        <v>158</v>
      </c>
      <c r="M5" s="50">
        <f>ROUNDUP((PLANEJAMENTO!$AY$3/PLANEJAMENTO!$BG$3)*PLANEJAMENTO!$BJ$3,0)</f>
        <v>158</v>
      </c>
      <c r="N5" s="50">
        <f>ROUNDUP((PLANEJAMENTO!$AY$3/PLANEJAMENTO!$BG$3)*PLANEJAMENTO!$BJ$3,0)</f>
        <v>158</v>
      </c>
      <c r="O5" s="50">
        <f>ROUNDUP((PLANEJAMENTO!$AY$3/PLANEJAMENTO!$BG$3)*PLANEJAMENTO!$BJ$3,0)</f>
        <v>158</v>
      </c>
      <c r="P5" s="38"/>
      <c r="Q5" s="50">
        <f>ROUNDUP((PLANEJAMENTO!$AY$3/PLANEJAMENTO!$BG$3)*PLANEJAMENTO!$BJ$3,0)</f>
        <v>158</v>
      </c>
      <c r="R5" s="50">
        <f>ROUNDUP((PLANEJAMENTO!$AY$3/PLANEJAMENTO!$BG$3)*PLANEJAMENTO!$BJ$3,0)</f>
        <v>158</v>
      </c>
      <c r="S5" s="50">
        <f>ROUNDUP((PLANEJAMENTO!$AY$3/PLANEJAMENTO!$BG$3)*PLANEJAMENTO!$BJ$3,0)</f>
        <v>158</v>
      </c>
      <c r="T5" s="50">
        <f>ROUNDUP((PLANEJAMENTO!$AY$3/PLANEJAMENTO!$BG$3)*PLANEJAMENTO!$BJ$3,0)</f>
        <v>158</v>
      </c>
      <c r="U5" s="50">
        <f>ROUNDUP((PLANEJAMENTO!$AY$3/PLANEJAMENTO!$BG$3)*PLANEJAMENTO!$BJ$3,0)</f>
        <v>158</v>
      </c>
      <c r="V5" s="50">
        <f>ROUNDUP((PLANEJAMENTO!$AY$3/PLANEJAMENTO!$BG$3)*PLANEJAMENTO!$BJ$3,0)</f>
        <v>158</v>
      </c>
      <c r="W5" s="38"/>
      <c r="X5" s="50">
        <f>ROUNDUP((PLANEJAMENTO!$AY$3/PLANEJAMENTO!$BG$3)*PLANEJAMENTO!$BJ$3,0)</f>
        <v>158</v>
      </c>
      <c r="Y5" s="50">
        <f>ROUNDUP((PLANEJAMENTO!$AY$3/PLANEJAMENTO!$BG$3)*PLANEJAMENTO!$BJ$3,0)</f>
        <v>158</v>
      </c>
      <c r="Z5" s="50">
        <f>ROUNDUP((PLANEJAMENTO!$AY$3/PLANEJAMENTO!$BG$3)*PLANEJAMENTO!$BJ$3,0)</f>
        <v>158</v>
      </c>
      <c r="AA5" s="50">
        <f>ROUNDUP((PLANEJAMENTO!$AY$3/PLANEJAMENTO!$BG$3)*PLANEJAMENTO!$BJ$3,0)</f>
        <v>158</v>
      </c>
      <c r="AB5" s="50">
        <f>ROUNDUP((PLANEJAMENTO!$AY$3/PLANEJAMENTO!$BG$3)*PLANEJAMENTO!$BJ$3,0)</f>
        <v>158</v>
      </c>
      <c r="AC5" s="50">
        <f>ROUNDUP((PLANEJAMENTO!$AY$3/PLANEJAMENTO!$BG$3)*PLANEJAMENTO!$BJ$3,0)</f>
        <v>158</v>
      </c>
      <c r="AD5" s="38"/>
      <c r="AE5" s="50">
        <f>ROUNDUP((PLANEJAMENTO!$AY$3/PLANEJAMENTO!$BG$3)*PLANEJAMENTO!$BJ$3,0)</f>
        <v>158</v>
      </c>
      <c r="AF5" s="50">
        <f>ROUNDUP((PLANEJAMENTO!$AY$3/PLANEJAMENTO!$BG$3)*PLANEJAMENTO!$BJ$3,0)</f>
        <v>158</v>
      </c>
      <c r="AG5" s="50">
        <f>ROUNDUP((PLANEJAMENTO!$AY$3/PLANEJAMENTO!$BG$3)*PLANEJAMENTO!$BJ$3,0)</f>
        <v>158</v>
      </c>
      <c r="AH5" s="39"/>
      <c r="AI5" s="340">
        <f>ROUNDUP(SUM(D5:AG5),0)</f>
        <v>4108</v>
      </c>
      <c r="AK5" s="281" t="s">
        <v>42</v>
      </c>
      <c r="AL5" s="34" t="s">
        <v>88</v>
      </c>
      <c r="AM5" s="50">
        <f>ROUNDUP((PLANEJAMENTO!$BA$3/PLANEJAMENTO!$BG$4)*PLANEJAMENTO!$BJ$3,0)</f>
        <v>146</v>
      </c>
      <c r="AN5" s="50">
        <f>ROUNDUP((PLANEJAMENTO!$BA$3/PLANEJAMENTO!$BG$4)*PLANEJAMENTO!$BJ$3,0)</f>
        <v>146</v>
      </c>
      <c r="AO5" s="50">
        <f>ROUNDUP((PLANEJAMENTO!$BA$3/PLANEJAMENTO!$BG$4)*PLANEJAMENTO!$BJ$3,0)</f>
        <v>146</v>
      </c>
      <c r="AP5" s="38"/>
      <c r="AQ5" s="50">
        <f>ROUNDUP((PLANEJAMENTO!$BA$3/PLANEJAMENTO!$BG$4)*PLANEJAMENTO!$BJ$3,0)</f>
        <v>146</v>
      </c>
      <c r="AR5" s="50">
        <f>ROUNDUP((PLANEJAMENTO!$BA$3/PLANEJAMENTO!$BG$4)*PLANEJAMENTO!$BJ$3,0)</f>
        <v>146</v>
      </c>
      <c r="AS5" s="50">
        <f>ROUNDUP((PLANEJAMENTO!$BA$3/PLANEJAMENTO!$BG$4)*PLANEJAMENTO!$BJ$3,0)</f>
        <v>146</v>
      </c>
      <c r="AT5" s="50">
        <f>ROUNDUP((PLANEJAMENTO!$BA$3/PLANEJAMENTO!$BG$4)*PLANEJAMENTO!$BJ$3,0)</f>
        <v>146</v>
      </c>
      <c r="AU5" s="50">
        <f>ROUNDUP((PLANEJAMENTO!$BA$3/PLANEJAMENTO!$BG$4)*PLANEJAMENTO!$BJ$3,0)</f>
        <v>146</v>
      </c>
      <c r="AV5" s="50">
        <f>ROUNDUP((PLANEJAMENTO!$BA$3/PLANEJAMENTO!$BG$4)*PLANEJAMENTO!$BJ$3,0)</f>
        <v>146</v>
      </c>
      <c r="AW5" s="38"/>
      <c r="AX5" s="50">
        <f>ROUNDUP((PLANEJAMENTO!$BA$3/PLANEJAMENTO!$BG$4)*PLANEJAMENTO!$BJ$3,0)</f>
        <v>146</v>
      </c>
      <c r="AY5" s="50">
        <f>ROUNDUP((PLANEJAMENTO!$BA$3/PLANEJAMENTO!$BG$4)*PLANEJAMENTO!$BJ$3,0)</f>
        <v>146</v>
      </c>
      <c r="AZ5" s="50">
        <f>ROUNDUP((PLANEJAMENTO!$BA$3/PLANEJAMENTO!$BG$4)*PLANEJAMENTO!$BJ$3,0)</f>
        <v>146</v>
      </c>
      <c r="BA5" s="50">
        <f>ROUNDUP((PLANEJAMENTO!$BA$3/PLANEJAMENTO!$BG$4)*PLANEJAMENTO!$BJ$3,0)</f>
        <v>146</v>
      </c>
      <c r="BB5" s="50">
        <f>ROUNDUP((PLANEJAMENTO!$BA$3/PLANEJAMENTO!$BG$4)*PLANEJAMENTO!$BJ$3,0)</f>
        <v>146</v>
      </c>
      <c r="BC5" s="50">
        <f>ROUNDUP((PLANEJAMENTO!$BA$3/PLANEJAMENTO!$BG$4)*PLANEJAMENTO!$BJ$3,0)</f>
        <v>146</v>
      </c>
      <c r="BD5" s="38"/>
      <c r="BE5" s="50">
        <f>ROUNDUP((PLANEJAMENTO!$BA$3/PLANEJAMENTO!$BG$4)*PLANEJAMENTO!$BJ$3,0)</f>
        <v>146</v>
      </c>
      <c r="BF5" s="50">
        <f>ROUNDUP((PLANEJAMENTO!$BA$3/PLANEJAMENTO!$BG$4)*PLANEJAMENTO!$BJ$3,0)</f>
        <v>146</v>
      </c>
      <c r="BG5" s="50">
        <f>ROUNDUP((PLANEJAMENTO!$BA$3/PLANEJAMENTO!$BG$4)*PLANEJAMENTO!$BJ$3,0)</f>
        <v>146</v>
      </c>
      <c r="BH5" s="50">
        <f>ROUNDUP((PLANEJAMENTO!$BA$3/PLANEJAMENTO!$BG$4)*PLANEJAMENTO!$BJ$3,0)</f>
        <v>146</v>
      </c>
      <c r="BI5" s="50">
        <f>ROUNDUP((PLANEJAMENTO!$BA$3/PLANEJAMENTO!$BG$4)*PLANEJAMENTO!$BJ$3,0)</f>
        <v>146</v>
      </c>
      <c r="BJ5" s="50">
        <f>ROUNDUP((PLANEJAMENTO!$BA$3/PLANEJAMENTO!$BG$4)*PLANEJAMENTO!$BJ$3,0)</f>
        <v>146</v>
      </c>
      <c r="BK5" s="38"/>
      <c r="BL5" s="50">
        <f>ROUNDUP((PLANEJAMENTO!$BA$3/PLANEJAMENTO!$BG$4)*PLANEJAMENTO!$BJ$3,0)</f>
        <v>146</v>
      </c>
      <c r="BM5" s="50">
        <f>ROUNDUP((PLANEJAMENTO!$BA$3/PLANEJAMENTO!$BG$4)*PLANEJAMENTO!$BJ$3,0)</f>
        <v>146</v>
      </c>
      <c r="BN5" s="50">
        <f>ROUNDUP((PLANEJAMENTO!$BA$3/PLANEJAMENTO!$BG$4)*PLANEJAMENTO!$BJ$3,0)</f>
        <v>146</v>
      </c>
      <c r="BO5" s="50">
        <f>ROUNDUP((PLANEJAMENTO!$BA$3/PLANEJAMENTO!$BG$4)*PLANEJAMENTO!$BJ$3,0)</f>
        <v>146</v>
      </c>
      <c r="BP5" s="50">
        <f>ROUNDUP((PLANEJAMENTO!$BA$3/PLANEJAMENTO!$BG$4)*PLANEJAMENTO!$BJ$3,0)</f>
        <v>146</v>
      </c>
      <c r="BQ5" s="50">
        <f>ROUNDUP((PLANEJAMENTO!$BA$3/PLANEJAMENTO!$BG$4)*PLANEJAMENTO!$BJ$3,0)</f>
        <v>146</v>
      </c>
      <c r="BR5" s="340">
        <f>ROUNDUP(SUM(AM5:BP5),0)</f>
        <v>3796</v>
      </c>
      <c r="BS5" s="371"/>
      <c r="BT5" s="370" t="s">
        <v>42</v>
      </c>
      <c r="BU5" s="34" t="s">
        <v>88</v>
      </c>
      <c r="BV5" s="38"/>
      <c r="BW5" s="50">
        <f>ROUNDUP((PLANEJAMENTO!$BC$3/PLANEJAMENTO!$BG$5)*PLANEJAMENTO!$BJ$3,0)</f>
        <v>168</v>
      </c>
      <c r="BX5" s="50">
        <f>ROUNDUP((PLANEJAMENTO!$BC$3/PLANEJAMENTO!$BG$5)*PLANEJAMENTO!$BJ$3,0)</f>
        <v>168</v>
      </c>
      <c r="BY5" s="50">
        <f>ROUNDUP((PLANEJAMENTO!$BC$3/PLANEJAMENTO!$BG$5)*PLANEJAMENTO!$BJ$3,0)</f>
        <v>168</v>
      </c>
      <c r="BZ5" s="50">
        <f>ROUNDUP((PLANEJAMENTO!$BC$3/PLANEJAMENTO!$BG$5)*PLANEJAMENTO!$BJ$3,0)</f>
        <v>168</v>
      </c>
      <c r="CA5" s="50">
        <f>ROUNDUP((PLANEJAMENTO!$BC$3/PLANEJAMENTO!$BG$5)*PLANEJAMENTO!$BJ$3,0)</f>
        <v>168</v>
      </c>
      <c r="CB5" s="50">
        <f>ROUNDUP((PLANEJAMENTO!$BC$3/PLANEJAMENTO!$BG$5)*PLANEJAMENTO!$BJ$3,0)</f>
        <v>168</v>
      </c>
      <c r="CC5" s="38"/>
      <c r="CD5" s="50">
        <f>ROUNDUP((PLANEJAMENTO!$BC$3/PLANEJAMENTO!$BG$5)*PLANEJAMENTO!$BJ$3,0)</f>
        <v>168</v>
      </c>
      <c r="CE5" s="50">
        <f>ROUNDUP((PLANEJAMENTO!$BC$3/PLANEJAMENTO!$BG$5)*PLANEJAMENTO!$BJ$3,0)</f>
        <v>168</v>
      </c>
      <c r="CF5" s="50">
        <f>ROUNDUP((PLANEJAMENTO!$BC$3/PLANEJAMENTO!$BG$5)*PLANEJAMENTO!$BJ$3,0)</f>
        <v>168</v>
      </c>
      <c r="CG5" s="50">
        <f>ROUNDUP((PLANEJAMENTO!$BC$3/PLANEJAMENTO!$BG$5)*PLANEJAMENTO!$BJ$3,0)</f>
        <v>168</v>
      </c>
      <c r="CH5" s="50">
        <f>ROUNDUP((PLANEJAMENTO!$BC$3/PLANEJAMENTO!$BG$5)*PLANEJAMENTO!$BJ$3,0)</f>
        <v>168</v>
      </c>
      <c r="CI5" s="50">
        <f>ROUNDUP((PLANEJAMENTO!$BC$3/PLANEJAMENTO!$BG$5)*PLANEJAMENTO!$BJ$3,0)</f>
        <v>168</v>
      </c>
      <c r="CJ5" s="38"/>
      <c r="CK5" s="50">
        <f>ROUNDUP((PLANEJAMENTO!$BC$3/PLANEJAMENTO!$BG$5)*PLANEJAMENTO!$BJ$3,0)</f>
        <v>168</v>
      </c>
      <c r="CL5" s="50">
        <f>ROUNDUP((PLANEJAMENTO!$BC$3/PLANEJAMENTO!$BG$5)*PLANEJAMENTO!$BJ$3,0)</f>
        <v>168</v>
      </c>
      <c r="CM5" s="50">
        <f>ROUNDUP((PLANEJAMENTO!$BC$3/PLANEJAMENTO!$BG$5)*PLANEJAMENTO!$BJ$3,0)</f>
        <v>168</v>
      </c>
      <c r="CN5" s="50">
        <f>ROUNDUP((PLANEJAMENTO!$BC$3/PLANEJAMENTO!$BG$5)*PLANEJAMENTO!$BJ$3,0)</f>
        <v>168</v>
      </c>
      <c r="CO5" s="50">
        <f>ROUNDUP((PLANEJAMENTO!$BC$3/PLANEJAMENTO!$BG$5)*PLANEJAMENTO!$BJ$3,0)</f>
        <v>168</v>
      </c>
      <c r="CP5" s="50">
        <f>ROUNDUP((PLANEJAMENTO!$BC$3/PLANEJAMENTO!$BG$5)*PLANEJAMENTO!$BJ$3,0)</f>
        <v>168</v>
      </c>
      <c r="CQ5" s="38"/>
      <c r="CR5" s="50">
        <f>ROUNDUP((PLANEJAMENTO!$BC$3/PLANEJAMENTO!$BG$5)*PLANEJAMENTO!$BJ$3,0)</f>
        <v>168</v>
      </c>
      <c r="CS5" s="50">
        <f>ROUNDUP((PLANEJAMENTO!$BC$3/PLANEJAMENTO!$BG$5)*PLANEJAMENTO!$BJ$3,0)</f>
        <v>168</v>
      </c>
      <c r="CT5" s="50">
        <f>ROUNDUP((PLANEJAMENTO!$BC$3/PLANEJAMENTO!$BG$5)*PLANEJAMENTO!$BJ$3,0)</f>
        <v>168</v>
      </c>
      <c r="CU5" s="50">
        <f>ROUNDUP((PLANEJAMENTO!$BC$3/PLANEJAMENTO!$BG$5)*PLANEJAMENTO!$BJ$3,0)</f>
        <v>168</v>
      </c>
      <c r="CV5" s="50">
        <f>ROUNDUP((PLANEJAMENTO!$BC$3/PLANEJAMENTO!$BG$5)*PLANEJAMENTO!$BJ$3,0)</f>
        <v>168</v>
      </c>
      <c r="CW5" s="50">
        <f>ROUNDUP((PLANEJAMENTO!$BC$3/PLANEJAMENTO!$BG$5)*PLANEJAMENTO!$BJ$3,0)</f>
        <v>168</v>
      </c>
      <c r="CX5" s="38"/>
      <c r="CY5" s="50">
        <f>ROUNDUP((PLANEJAMENTO!$AY$3/PLANEJAMENTO!$BG$3)*PLANEJAMENTO!$BJ$3,0)</f>
        <v>158</v>
      </c>
      <c r="CZ5" s="39"/>
      <c r="DA5" s="340">
        <f>ROUNDUP(SUM(BV5:CY5),0)</f>
        <v>4190</v>
      </c>
      <c r="DB5" s="354"/>
      <c r="DC5" s="354"/>
      <c r="DD5" s="354"/>
      <c r="DE5" s="354"/>
      <c r="DF5" s="354"/>
      <c r="DG5" s="354"/>
      <c r="DH5" s="354"/>
      <c r="DI5" s="354"/>
      <c r="DJ5" s="354"/>
      <c r="DK5" s="354"/>
      <c r="DL5" s="354"/>
      <c r="DM5" s="354"/>
      <c r="DN5" s="354"/>
      <c r="DO5" s="354"/>
      <c r="DP5" s="354"/>
      <c r="DQ5" s="354"/>
      <c r="DR5" s="354"/>
      <c r="DS5" s="354"/>
      <c r="DT5" s="354"/>
      <c r="DU5" s="354"/>
      <c r="DV5" s="354"/>
      <c r="DW5" s="354"/>
      <c r="DX5" s="354"/>
      <c r="DY5" s="354"/>
      <c r="DZ5" s="354"/>
      <c r="EA5" s="354"/>
      <c r="EB5" s="354"/>
      <c r="EC5" s="354"/>
      <c r="ED5" s="354"/>
      <c r="EE5" s="354"/>
      <c r="EF5" s="354"/>
    </row>
    <row r="6" spans="1:136" ht="15" customHeight="1">
      <c r="A6" s="285"/>
      <c r="B6" s="282"/>
      <c r="C6" s="73" t="s">
        <v>89</v>
      </c>
      <c r="D6" s="88">
        <f>ROUNDUP((PLANEJAMENTO!$AZ$3/PLANEJAMENTO!$BG$3)*PLANEJAMENTO!$BJ$3,0)</f>
        <v>9</v>
      </c>
      <c r="E6" s="88">
        <f>ROUNDUP((PLANEJAMENTO!$AZ$3/PLANEJAMENTO!$BG$3)*PLANEJAMENTO!$BJ$3,0)</f>
        <v>9</v>
      </c>
      <c r="F6" s="88">
        <f>ROUNDUP((PLANEJAMENTO!$AZ$3/PLANEJAMENTO!$BG$3)*PLANEJAMENTO!$BJ$3,0)</f>
        <v>9</v>
      </c>
      <c r="G6" s="88">
        <f>ROUNDUP((PLANEJAMENTO!$AZ$3/PLANEJAMENTO!$BG$3)*PLANEJAMENTO!$BJ$3,0)</f>
        <v>9</v>
      </c>
      <c r="H6" s="88">
        <f>ROUNDUP((PLANEJAMENTO!$AZ$3/PLANEJAMENTO!$BG$3)*PLANEJAMENTO!$BJ$3,0)</f>
        <v>9</v>
      </c>
      <c r="I6" s="43"/>
      <c r="J6" s="88">
        <f>ROUNDUP((PLANEJAMENTO!$AZ$3/PLANEJAMENTO!$BG$3)*PLANEJAMENTO!$BJ$3,0)</f>
        <v>9</v>
      </c>
      <c r="K6" s="88">
        <f>ROUNDUP((PLANEJAMENTO!$AZ$3/PLANEJAMENTO!$BG$3)*PLANEJAMENTO!$BJ$3,0)</f>
        <v>9</v>
      </c>
      <c r="L6" s="88">
        <f>ROUNDUP((PLANEJAMENTO!$AZ$3/PLANEJAMENTO!$BG$3)*PLANEJAMENTO!$BJ$3,0)</f>
        <v>9</v>
      </c>
      <c r="M6" s="88">
        <f>ROUNDUP((PLANEJAMENTO!$AZ$3/PLANEJAMENTO!$BG$3)*PLANEJAMENTO!$BJ$3,0)</f>
        <v>9</v>
      </c>
      <c r="N6" s="88">
        <f>ROUNDUP((PLANEJAMENTO!$AZ$3/PLANEJAMENTO!$BG$3)*PLANEJAMENTO!$BJ$3,0)</f>
        <v>9</v>
      </c>
      <c r="O6" s="88">
        <f>ROUNDUP((PLANEJAMENTO!$AZ$3/PLANEJAMENTO!$BG$3)*PLANEJAMENTO!$BJ$3,0)</f>
        <v>9</v>
      </c>
      <c r="P6" s="43"/>
      <c r="Q6" s="88">
        <f>ROUNDUP((PLANEJAMENTO!$AZ$3/PLANEJAMENTO!$BG$3)*PLANEJAMENTO!$BJ$3,0)</f>
        <v>9</v>
      </c>
      <c r="R6" s="88">
        <f>ROUNDUP((PLANEJAMENTO!$AZ$3/PLANEJAMENTO!$BG$3)*PLANEJAMENTO!$BJ$3,0)</f>
        <v>9</v>
      </c>
      <c r="S6" s="88">
        <f>ROUNDUP((PLANEJAMENTO!$AZ$3/PLANEJAMENTO!$BG$3)*PLANEJAMENTO!$BJ$3,0)</f>
        <v>9</v>
      </c>
      <c r="T6" s="88">
        <f>ROUNDUP((PLANEJAMENTO!$AZ$3/PLANEJAMENTO!$BG$3)*PLANEJAMENTO!$BJ$3,0)</f>
        <v>9</v>
      </c>
      <c r="U6" s="88">
        <f>ROUNDUP((PLANEJAMENTO!$AZ$3/PLANEJAMENTO!$BG$3)*PLANEJAMENTO!$BJ$3,0)</f>
        <v>9</v>
      </c>
      <c r="V6" s="88">
        <f>ROUNDUP((PLANEJAMENTO!$AZ$3/PLANEJAMENTO!$BG$3)*PLANEJAMENTO!$BJ$3,0)</f>
        <v>9</v>
      </c>
      <c r="W6" s="43"/>
      <c r="X6" s="88">
        <f>ROUNDUP((PLANEJAMENTO!$AZ$3/PLANEJAMENTO!$BG$3)*PLANEJAMENTO!$BJ$3,0)</f>
        <v>9</v>
      </c>
      <c r="Y6" s="88">
        <f>ROUNDUP((PLANEJAMENTO!$AZ$3/PLANEJAMENTO!$BG$3)*PLANEJAMENTO!$BJ$3,0)</f>
        <v>9</v>
      </c>
      <c r="Z6" s="88">
        <f>ROUNDUP((PLANEJAMENTO!$AZ$3/PLANEJAMENTO!$BG$3)*PLANEJAMENTO!$BJ$3,0)</f>
        <v>9</v>
      </c>
      <c r="AA6" s="88">
        <f>ROUNDUP((PLANEJAMENTO!$AZ$3/PLANEJAMENTO!$BG$3)*PLANEJAMENTO!$BJ$3,0)</f>
        <v>9</v>
      </c>
      <c r="AB6" s="88">
        <f>ROUNDUP((PLANEJAMENTO!$AZ$3/PLANEJAMENTO!$BG$3)*PLANEJAMENTO!$BJ$3,0)</f>
        <v>9</v>
      </c>
      <c r="AC6" s="88">
        <f>ROUNDUP((PLANEJAMENTO!$AZ$3/PLANEJAMENTO!$BG$3)*PLANEJAMENTO!$BJ$3,0)</f>
        <v>9</v>
      </c>
      <c r="AD6" s="43"/>
      <c r="AE6" s="88">
        <f>ROUNDUP((PLANEJAMENTO!$AZ$3/PLANEJAMENTO!$BG$3)*PLANEJAMENTO!$BJ$3,0)</f>
        <v>9</v>
      </c>
      <c r="AF6" s="88">
        <f>ROUNDUP((PLANEJAMENTO!$AZ$3/PLANEJAMENTO!$BG$3)*PLANEJAMENTO!$BJ$3,0)</f>
        <v>9</v>
      </c>
      <c r="AG6" s="88">
        <f>ROUNDUP((PLANEJAMENTO!$AZ$3/PLANEJAMENTO!$BG$3)*PLANEJAMENTO!$BJ$3,0)</f>
        <v>9</v>
      </c>
      <c r="AH6" s="46"/>
      <c r="AI6" s="344">
        <f>SUM(D6:AG6)</f>
        <v>234</v>
      </c>
      <c r="AK6" s="282"/>
      <c r="AL6" s="73" t="s">
        <v>89</v>
      </c>
      <c r="AM6" s="88">
        <f>ROUNDUP((PLANEJAMENTO!$AZ$3/PLANEJAMENTO!$BG$3)*PLANEJAMENTO!$BJ$3,0)</f>
        <v>9</v>
      </c>
      <c r="AN6" s="88">
        <f>ROUNDUP((PLANEJAMENTO!$AZ$3/PLANEJAMENTO!$BG$3)*PLANEJAMENTO!$BJ$3,0)</f>
        <v>9</v>
      </c>
      <c r="AO6" s="88">
        <f>ROUNDUP((PLANEJAMENTO!$AZ$3/PLANEJAMENTO!$BG$3)*PLANEJAMENTO!$BJ$3,0)</f>
        <v>9</v>
      </c>
      <c r="AP6" s="43"/>
      <c r="AQ6" s="88">
        <f>ROUNDUP((PLANEJAMENTO!$AZ$3/PLANEJAMENTO!$BG$3)*PLANEJAMENTO!$BJ$3,0)</f>
        <v>9</v>
      </c>
      <c r="AR6" s="88">
        <f>ROUNDUP((PLANEJAMENTO!$AZ$3/PLANEJAMENTO!$BG$3)*PLANEJAMENTO!$BJ$3,0)</f>
        <v>9</v>
      </c>
      <c r="AS6" s="88">
        <f>ROUNDUP((PLANEJAMENTO!$AZ$3/PLANEJAMENTO!$BG$3)*PLANEJAMENTO!$BJ$3,0)</f>
        <v>9</v>
      </c>
      <c r="AT6" s="88">
        <f>ROUNDUP((PLANEJAMENTO!$AZ$3/PLANEJAMENTO!$BG$3)*PLANEJAMENTO!$BJ$3,0)</f>
        <v>9</v>
      </c>
      <c r="AU6" s="88">
        <f>ROUNDUP((PLANEJAMENTO!$AZ$3/PLANEJAMENTO!$BG$3)*PLANEJAMENTO!$BJ$3,0)</f>
        <v>9</v>
      </c>
      <c r="AV6" s="88">
        <f>ROUNDUP((PLANEJAMENTO!$AZ$3/PLANEJAMENTO!$BG$3)*PLANEJAMENTO!$BJ$3,0)</f>
        <v>9</v>
      </c>
      <c r="AW6" s="43"/>
      <c r="AX6" s="88">
        <f>ROUNDUP((PLANEJAMENTO!$AZ$3/PLANEJAMENTO!$BG$3)*PLANEJAMENTO!$BJ$3,0)</f>
        <v>9</v>
      </c>
      <c r="AY6" s="88">
        <f>ROUNDUP((PLANEJAMENTO!$AZ$3/PLANEJAMENTO!$BG$3)*PLANEJAMENTO!$BJ$3,0)</f>
        <v>9</v>
      </c>
      <c r="AZ6" s="88">
        <f>ROUNDUP((PLANEJAMENTO!$AZ$3/PLANEJAMENTO!$BG$3)*PLANEJAMENTO!$BJ$3,0)</f>
        <v>9</v>
      </c>
      <c r="BA6" s="88">
        <f>ROUNDUP((PLANEJAMENTO!$AZ$3/PLANEJAMENTO!$BG$3)*PLANEJAMENTO!$BJ$3,0)</f>
        <v>9</v>
      </c>
      <c r="BB6" s="88">
        <f>ROUNDUP((PLANEJAMENTO!$AZ$3/PLANEJAMENTO!$BG$3)*PLANEJAMENTO!$BJ$3,0)</f>
        <v>9</v>
      </c>
      <c r="BC6" s="88">
        <f>ROUNDUP((PLANEJAMENTO!$AZ$3/PLANEJAMENTO!$BG$3)*PLANEJAMENTO!$BJ$3,0)</f>
        <v>9</v>
      </c>
      <c r="BD6" s="43"/>
      <c r="BE6" s="88">
        <f>ROUNDUP((PLANEJAMENTO!$AZ$3/PLANEJAMENTO!$BG$3)*PLANEJAMENTO!$BJ$3,0)</f>
        <v>9</v>
      </c>
      <c r="BF6" s="88">
        <f>ROUNDUP((PLANEJAMENTO!$AZ$3/PLANEJAMENTO!$BG$3)*PLANEJAMENTO!$BJ$3,0)</f>
        <v>9</v>
      </c>
      <c r="BG6" s="88">
        <f>ROUNDUP((PLANEJAMENTO!$AZ$3/PLANEJAMENTO!$BG$3)*PLANEJAMENTO!$BJ$3,0)</f>
        <v>9</v>
      </c>
      <c r="BH6" s="88">
        <f>ROUNDUP((PLANEJAMENTO!$AZ$3/PLANEJAMENTO!$BG$3)*PLANEJAMENTO!$BJ$3,0)</f>
        <v>9</v>
      </c>
      <c r="BI6" s="88">
        <f>ROUNDUP((PLANEJAMENTO!$AZ$3/PLANEJAMENTO!$BG$3)*PLANEJAMENTO!$BJ$3,0)</f>
        <v>9</v>
      </c>
      <c r="BJ6" s="88">
        <f>ROUNDUP((PLANEJAMENTO!$AZ$3/PLANEJAMENTO!$BG$3)*PLANEJAMENTO!$BJ$3,0)</f>
        <v>9</v>
      </c>
      <c r="BK6" s="43"/>
      <c r="BL6" s="88">
        <f>ROUNDUP((PLANEJAMENTO!$AZ$3/PLANEJAMENTO!$BG$3)*PLANEJAMENTO!$BJ$3,0)</f>
        <v>9</v>
      </c>
      <c r="BM6" s="88">
        <f>ROUNDUP((PLANEJAMENTO!$AZ$3/PLANEJAMENTO!$BG$3)*PLANEJAMENTO!$BJ$3,0)</f>
        <v>9</v>
      </c>
      <c r="BN6" s="88">
        <f>ROUNDUP((PLANEJAMENTO!$AZ$3/PLANEJAMENTO!$BG$3)*PLANEJAMENTO!$BJ$3,0)</f>
        <v>9</v>
      </c>
      <c r="BO6" s="88">
        <f>ROUNDUP((PLANEJAMENTO!$AZ$3/PLANEJAMENTO!$BG$3)*PLANEJAMENTO!$BJ$3,0)</f>
        <v>9</v>
      </c>
      <c r="BP6" s="88">
        <f>ROUNDUP((PLANEJAMENTO!$AZ$3/PLANEJAMENTO!$BG$3)*PLANEJAMENTO!$BJ$3,0)</f>
        <v>9</v>
      </c>
      <c r="BQ6" s="88">
        <f>ROUNDUP((PLANEJAMENTO!$AZ$3/PLANEJAMENTO!$BG$3)*PLANEJAMENTO!$BJ$3,0)</f>
        <v>9</v>
      </c>
      <c r="BR6" s="344">
        <f>SUM(AM6:BP6)</f>
        <v>234</v>
      </c>
      <c r="BS6" s="353"/>
      <c r="BT6" s="282"/>
      <c r="BU6" s="73" t="s">
        <v>89</v>
      </c>
      <c r="BV6" s="43"/>
      <c r="BW6" s="88">
        <f>ROUNDUP((PLANEJAMENTO!$AZ$3/PLANEJAMENTO!$BG$3)*PLANEJAMENTO!$BJ$3,0)</f>
        <v>9</v>
      </c>
      <c r="BX6" s="88">
        <f>ROUNDUP((PLANEJAMENTO!$AZ$3/PLANEJAMENTO!$BG$3)*PLANEJAMENTO!$BJ$3,0)</f>
        <v>9</v>
      </c>
      <c r="BY6" s="88">
        <f>ROUNDUP((PLANEJAMENTO!$AZ$3/PLANEJAMENTO!$BG$3)*PLANEJAMENTO!$BJ$3,0)</f>
        <v>9</v>
      </c>
      <c r="BZ6" s="88">
        <f>ROUNDUP((PLANEJAMENTO!$AZ$3/PLANEJAMENTO!$BG$3)*PLANEJAMENTO!$BJ$3,0)</f>
        <v>9</v>
      </c>
      <c r="CA6" s="88">
        <f>ROUNDUP((PLANEJAMENTO!$AZ$3/PLANEJAMENTO!$BG$3)*PLANEJAMENTO!$BJ$3,0)</f>
        <v>9</v>
      </c>
      <c r="CB6" s="88">
        <f>ROUNDUP((PLANEJAMENTO!$AZ$3/PLANEJAMENTO!$BG$3)*PLANEJAMENTO!$BJ$3,0)</f>
        <v>9</v>
      </c>
      <c r="CC6" s="43"/>
      <c r="CD6" s="88">
        <f>ROUNDUP((PLANEJAMENTO!$AZ$3/PLANEJAMENTO!$BG$3)*PLANEJAMENTO!$BJ$3,0)</f>
        <v>9</v>
      </c>
      <c r="CE6" s="88">
        <f>ROUNDUP((PLANEJAMENTO!$AZ$3/PLANEJAMENTO!$BG$3)*PLANEJAMENTO!$BJ$3,0)</f>
        <v>9</v>
      </c>
      <c r="CF6" s="88">
        <f>ROUNDUP((PLANEJAMENTO!$AZ$3/PLANEJAMENTO!$BG$3)*PLANEJAMENTO!$BJ$3,0)</f>
        <v>9</v>
      </c>
      <c r="CG6" s="88">
        <f>ROUNDUP((PLANEJAMENTO!$AZ$3/PLANEJAMENTO!$BG$3)*PLANEJAMENTO!$BJ$3,0)</f>
        <v>9</v>
      </c>
      <c r="CH6" s="88">
        <f>ROUNDUP((PLANEJAMENTO!$AZ$3/PLANEJAMENTO!$BG$3)*PLANEJAMENTO!$BJ$3,0)</f>
        <v>9</v>
      </c>
      <c r="CI6" s="88">
        <f>ROUNDUP((PLANEJAMENTO!$AZ$3/PLANEJAMENTO!$BG$3)*PLANEJAMENTO!$BJ$3,0)</f>
        <v>9</v>
      </c>
      <c r="CJ6" s="43"/>
      <c r="CK6" s="88">
        <f>ROUNDUP((PLANEJAMENTO!$AZ$3/PLANEJAMENTO!$BG$3)*PLANEJAMENTO!$BJ$3,0)</f>
        <v>9</v>
      </c>
      <c r="CL6" s="88">
        <f>ROUNDUP((PLANEJAMENTO!$AZ$3/PLANEJAMENTO!$BG$3)*PLANEJAMENTO!$BJ$3,0)</f>
        <v>9</v>
      </c>
      <c r="CM6" s="88">
        <f>ROUNDUP((PLANEJAMENTO!$AZ$3/PLANEJAMENTO!$BG$3)*PLANEJAMENTO!$BJ$3,0)</f>
        <v>9</v>
      </c>
      <c r="CN6" s="88">
        <f>ROUNDUP((PLANEJAMENTO!$AZ$3/PLANEJAMENTO!$BG$3)*PLANEJAMENTO!$BJ$3,0)</f>
        <v>9</v>
      </c>
      <c r="CO6" s="88">
        <f>ROUNDUP((PLANEJAMENTO!$AZ$3/PLANEJAMENTO!$BG$3)*PLANEJAMENTO!$BJ$3,0)</f>
        <v>9</v>
      </c>
      <c r="CP6" s="88">
        <f>ROUNDUP((PLANEJAMENTO!$AZ$3/PLANEJAMENTO!$BG$3)*PLANEJAMENTO!$BJ$3,0)</f>
        <v>9</v>
      </c>
      <c r="CQ6" s="43"/>
      <c r="CR6" s="88">
        <f>ROUNDUP((PLANEJAMENTO!$AZ$3/PLANEJAMENTO!$BG$3)*PLANEJAMENTO!$BJ$3,0)</f>
        <v>9</v>
      </c>
      <c r="CS6" s="88">
        <f>ROUNDUP((PLANEJAMENTO!$AZ$3/PLANEJAMENTO!$BG$3)*PLANEJAMENTO!$BJ$3,0)</f>
        <v>9</v>
      </c>
      <c r="CT6" s="88">
        <f>ROUNDUP((PLANEJAMENTO!$AZ$3/PLANEJAMENTO!$BG$3)*PLANEJAMENTO!$BJ$3,0)</f>
        <v>9</v>
      </c>
      <c r="CU6" s="88">
        <f>ROUNDUP((PLANEJAMENTO!$AZ$3/PLANEJAMENTO!$BG$3)*PLANEJAMENTO!$BJ$3,0)</f>
        <v>9</v>
      </c>
      <c r="CV6" s="88">
        <f>ROUNDUP((PLANEJAMENTO!$AZ$3/PLANEJAMENTO!$BG$3)*PLANEJAMENTO!$BJ$3,0)</f>
        <v>9</v>
      </c>
      <c r="CW6" s="88">
        <f>ROUNDUP((PLANEJAMENTO!$AZ$3/PLANEJAMENTO!$BG$3)*PLANEJAMENTO!$BJ$3,0)</f>
        <v>9</v>
      </c>
      <c r="CX6" s="43"/>
      <c r="CY6" s="88">
        <f>ROUNDUP((PLANEJAMENTO!$AZ$3/PLANEJAMENTO!$BG$3)*PLANEJAMENTO!$BJ$3,0)</f>
        <v>9</v>
      </c>
      <c r="CZ6" s="46"/>
      <c r="DA6" s="344">
        <f>SUM(BV6:CY6)</f>
        <v>225</v>
      </c>
      <c r="DB6" s="354"/>
      <c r="DC6" s="354"/>
      <c r="DD6" s="354"/>
      <c r="DE6" s="354"/>
      <c r="DF6" s="354"/>
      <c r="DG6" s="354"/>
      <c r="DH6" s="354"/>
      <c r="DI6" s="354"/>
      <c r="DJ6" s="354"/>
      <c r="DK6" s="354"/>
      <c r="DL6" s="354"/>
      <c r="DM6" s="354"/>
      <c r="DN6" s="354"/>
      <c r="DO6" s="354"/>
      <c r="DP6" s="354"/>
      <c r="DQ6" s="354"/>
      <c r="DR6" s="354"/>
      <c r="DS6" s="354"/>
      <c r="DT6" s="354"/>
      <c r="DU6" s="354"/>
      <c r="DV6" s="354"/>
      <c r="DW6" s="354"/>
      <c r="DX6" s="354"/>
      <c r="DY6" s="354"/>
      <c r="DZ6" s="354"/>
      <c r="EA6" s="354"/>
      <c r="EB6" s="354"/>
      <c r="EC6" s="354"/>
      <c r="ED6" s="354"/>
      <c r="EE6" s="354"/>
      <c r="EF6" s="354"/>
    </row>
    <row r="7" spans="1:136" ht="15" customHeight="1">
      <c r="A7" s="285"/>
      <c r="B7" s="282"/>
      <c r="C7" s="73" t="s">
        <v>388</v>
      </c>
      <c r="D7" s="88">
        <f>SUM(D5:D6)</f>
        <v>167</v>
      </c>
      <c r="E7" s="88">
        <f t="shared" ref="E7:H7" si="0">SUM(E5:E6)</f>
        <v>167</v>
      </c>
      <c r="F7" s="88">
        <f t="shared" si="0"/>
        <v>167</v>
      </c>
      <c r="G7" s="88">
        <f t="shared" si="0"/>
        <v>167</v>
      </c>
      <c r="H7" s="88">
        <f t="shared" si="0"/>
        <v>167</v>
      </c>
      <c r="I7" s="43"/>
      <c r="J7" s="88">
        <f>SUM(J5:J6)</f>
        <v>167</v>
      </c>
      <c r="K7" s="88">
        <f t="shared" ref="K7:N7" si="1">SUM(K5:K6)</f>
        <v>167</v>
      </c>
      <c r="L7" s="88">
        <f t="shared" si="1"/>
        <v>167</v>
      </c>
      <c r="M7" s="88">
        <f t="shared" si="1"/>
        <v>167</v>
      </c>
      <c r="N7" s="88">
        <f t="shared" si="1"/>
        <v>167</v>
      </c>
      <c r="O7" s="88">
        <f>SUM(O5:O6)</f>
        <v>167</v>
      </c>
      <c r="P7" s="43"/>
      <c r="Q7" s="88">
        <f>SUM(Q5:Q6)</f>
        <v>167</v>
      </c>
      <c r="R7" s="88">
        <f t="shared" ref="R7:U7" si="2">SUM(R5:R6)</f>
        <v>167</v>
      </c>
      <c r="S7" s="88">
        <f t="shared" si="2"/>
        <v>167</v>
      </c>
      <c r="T7" s="88">
        <f t="shared" si="2"/>
        <v>167</v>
      </c>
      <c r="U7" s="88">
        <f t="shared" si="2"/>
        <v>167</v>
      </c>
      <c r="V7" s="88">
        <f>SUM(V5:V6)</f>
        <v>167</v>
      </c>
      <c r="W7" s="43"/>
      <c r="X7" s="88">
        <f>SUM(X5:X6)</f>
        <v>167</v>
      </c>
      <c r="Y7" s="88">
        <f t="shared" ref="Y7:AB7" si="3">SUM(Y5:Y6)</f>
        <v>167</v>
      </c>
      <c r="Z7" s="88">
        <f t="shared" si="3"/>
        <v>167</v>
      </c>
      <c r="AA7" s="88">
        <f t="shared" si="3"/>
        <v>167</v>
      </c>
      <c r="AB7" s="88">
        <f t="shared" si="3"/>
        <v>167</v>
      </c>
      <c r="AC7" s="88">
        <f>SUM(AC5:AC6)</f>
        <v>167</v>
      </c>
      <c r="AD7" s="43"/>
      <c r="AE7" s="88">
        <f t="shared" ref="AE7:AF7" si="4">SUM(AE5:AE6)</f>
        <v>167</v>
      </c>
      <c r="AF7" s="88">
        <f t="shared" si="4"/>
        <v>167</v>
      </c>
      <c r="AG7" s="88">
        <f>SUM(AG5:AG6)</f>
        <v>167</v>
      </c>
      <c r="AH7" s="46"/>
      <c r="AI7" s="344">
        <f>SUM(D7:AG7)</f>
        <v>4342</v>
      </c>
      <c r="AK7" s="282"/>
      <c r="AL7" s="73" t="s">
        <v>388</v>
      </c>
      <c r="AM7" s="88">
        <f>SUM(AM5:AM6)</f>
        <v>155</v>
      </c>
      <c r="AN7" s="88">
        <f t="shared" ref="AN7:AO7" si="5">SUM(AN5:AN6)</f>
        <v>155</v>
      </c>
      <c r="AO7" s="88">
        <f t="shared" si="5"/>
        <v>155</v>
      </c>
      <c r="AP7" s="43"/>
      <c r="AQ7" s="88">
        <f>SUM(AQ5:AQ6)</f>
        <v>155</v>
      </c>
      <c r="AR7" s="88">
        <f t="shared" ref="AR7:AU7" si="6">SUM(AR5:AR6)</f>
        <v>155</v>
      </c>
      <c r="AS7" s="88">
        <f t="shared" si="6"/>
        <v>155</v>
      </c>
      <c r="AT7" s="88">
        <f t="shared" si="6"/>
        <v>155</v>
      </c>
      <c r="AU7" s="88">
        <f t="shared" si="6"/>
        <v>155</v>
      </c>
      <c r="AV7" s="88">
        <f>SUM(AV5:AV6)</f>
        <v>155</v>
      </c>
      <c r="AW7" s="43"/>
      <c r="AX7" s="88">
        <f>SUM(AX5:AX6)</f>
        <v>155</v>
      </c>
      <c r="AY7" s="88">
        <f t="shared" ref="AY7:BB7" si="7">SUM(AY5:AY6)</f>
        <v>155</v>
      </c>
      <c r="AZ7" s="88">
        <f t="shared" si="7"/>
        <v>155</v>
      </c>
      <c r="BA7" s="88">
        <f t="shared" si="7"/>
        <v>155</v>
      </c>
      <c r="BB7" s="88">
        <f t="shared" si="7"/>
        <v>155</v>
      </c>
      <c r="BC7" s="88">
        <f>SUM(BC5:BC6)</f>
        <v>155</v>
      </c>
      <c r="BD7" s="43"/>
      <c r="BE7" s="88">
        <f>SUM(BE5:BE6)</f>
        <v>155</v>
      </c>
      <c r="BF7" s="88">
        <f t="shared" ref="BF7:BI7" si="8">SUM(BF5:BF6)</f>
        <v>155</v>
      </c>
      <c r="BG7" s="88">
        <f t="shared" si="8"/>
        <v>155</v>
      </c>
      <c r="BH7" s="88">
        <f t="shared" si="8"/>
        <v>155</v>
      </c>
      <c r="BI7" s="88">
        <f t="shared" si="8"/>
        <v>155</v>
      </c>
      <c r="BJ7" s="88">
        <f>SUM(BJ5:BJ6)</f>
        <v>155</v>
      </c>
      <c r="BK7" s="43"/>
      <c r="BL7" s="88">
        <f>SUM(BL5:BL6)</f>
        <v>155</v>
      </c>
      <c r="BM7" s="88">
        <f t="shared" ref="BM7:BQ7" si="9">SUM(BM5:BM6)</f>
        <v>155</v>
      </c>
      <c r="BN7" s="88">
        <f t="shared" si="9"/>
        <v>155</v>
      </c>
      <c r="BO7" s="88">
        <f t="shared" si="9"/>
        <v>155</v>
      </c>
      <c r="BP7" s="88">
        <f t="shared" si="9"/>
        <v>155</v>
      </c>
      <c r="BQ7" s="88">
        <f t="shared" si="9"/>
        <v>155</v>
      </c>
      <c r="BR7" s="344">
        <f>SUM(AM7:BP7)</f>
        <v>4030</v>
      </c>
      <c r="BS7" s="353"/>
      <c r="BT7" s="282"/>
      <c r="BU7" s="73" t="s">
        <v>388</v>
      </c>
      <c r="BV7" s="43"/>
      <c r="BW7" s="88">
        <f t="shared" ref="BW7:BZ7" si="10">SUM(BW5:BW6)</f>
        <v>177</v>
      </c>
      <c r="BX7" s="88">
        <f t="shared" si="10"/>
        <v>177</v>
      </c>
      <c r="BY7" s="88">
        <f t="shared" si="10"/>
        <v>177</v>
      </c>
      <c r="BZ7" s="88">
        <f t="shared" si="10"/>
        <v>177</v>
      </c>
      <c r="CA7" s="88">
        <f>SUM(CA5:CA6)</f>
        <v>177</v>
      </c>
      <c r="CB7" s="88">
        <f>SUM(CB5:CB6)</f>
        <v>177</v>
      </c>
      <c r="CC7" s="43"/>
      <c r="CD7" s="88">
        <f t="shared" ref="CD7:CF7" si="11">SUM(CD5:CD6)</f>
        <v>177</v>
      </c>
      <c r="CE7" s="88">
        <f t="shared" si="11"/>
        <v>177</v>
      </c>
      <c r="CF7" s="88">
        <f t="shared" si="11"/>
        <v>177</v>
      </c>
      <c r="CG7" s="88">
        <f>SUM(CG5:CG6)</f>
        <v>177</v>
      </c>
      <c r="CH7" s="88">
        <f>SUM(CH5:CH6)</f>
        <v>177</v>
      </c>
      <c r="CI7" s="88">
        <f>SUM(CI5:CI6)</f>
        <v>177</v>
      </c>
      <c r="CJ7" s="43"/>
      <c r="CK7" s="88">
        <f t="shared" ref="CK7:CM7" si="12">SUM(CK5:CK6)</f>
        <v>177</v>
      </c>
      <c r="CL7" s="88">
        <f t="shared" si="12"/>
        <v>177</v>
      </c>
      <c r="CM7" s="88">
        <f t="shared" si="12"/>
        <v>177</v>
      </c>
      <c r="CN7" s="88">
        <f>SUM(CN5:CN6)</f>
        <v>177</v>
      </c>
      <c r="CO7" s="88">
        <f>SUM(CO5:CO6)</f>
        <v>177</v>
      </c>
      <c r="CP7" s="88">
        <f>SUM(CP5:CP6)</f>
        <v>177</v>
      </c>
      <c r="CQ7" s="43"/>
      <c r="CR7" s="88">
        <f t="shared" ref="CR7:CT7" si="13">SUM(CR5:CR6)</f>
        <v>177</v>
      </c>
      <c r="CS7" s="88">
        <f t="shared" si="13"/>
        <v>177</v>
      </c>
      <c r="CT7" s="88">
        <f t="shared" si="13"/>
        <v>177</v>
      </c>
      <c r="CU7" s="88">
        <f>SUM(CU5:CU6)</f>
        <v>177</v>
      </c>
      <c r="CV7" s="88">
        <f>SUM(CV5:CV6)</f>
        <v>177</v>
      </c>
      <c r="CW7" s="88">
        <f t="shared" ref="CW7" si="14">SUM(CW5:CW6)</f>
        <v>177</v>
      </c>
      <c r="CX7" s="43"/>
      <c r="CY7" s="88">
        <f>SUM(CY5:CY6)</f>
        <v>167</v>
      </c>
      <c r="CZ7" s="46"/>
      <c r="DA7" s="344">
        <f>SUM(BV7:CY7)</f>
        <v>4415</v>
      </c>
      <c r="DB7" s="354"/>
      <c r="DC7" s="354"/>
      <c r="DD7" s="354"/>
      <c r="DE7" s="354"/>
      <c r="DF7" s="354"/>
      <c r="DG7" s="354"/>
      <c r="DH7" s="354"/>
      <c r="DI7" s="354"/>
      <c r="DJ7" s="354"/>
      <c r="DK7" s="354"/>
      <c r="DL7" s="354"/>
      <c r="DM7" s="354"/>
      <c r="DN7" s="354"/>
      <c r="DO7" s="354"/>
      <c r="DP7" s="354"/>
      <c r="DQ7" s="354"/>
      <c r="DR7" s="354"/>
      <c r="DS7" s="354"/>
      <c r="DT7" s="354"/>
      <c r="DU7" s="354"/>
      <c r="DV7" s="354"/>
      <c r="DW7" s="354"/>
      <c r="DX7" s="354"/>
      <c r="DY7" s="354"/>
      <c r="DZ7" s="354"/>
      <c r="EA7" s="354"/>
      <c r="EB7" s="354"/>
      <c r="EC7" s="354"/>
      <c r="ED7" s="354"/>
      <c r="EE7" s="354"/>
      <c r="EF7" s="354"/>
    </row>
    <row r="8" spans="1:136" ht="15" customHeight="1">
      <c r="A8" s="285"/>
      <c r="B8" s="282"/>
      <c r="C8" s="35" t="s">
        <v>45</v>
      </c>
      <c r="D8" s="33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28"/>
      <c r="AI8" s="30">
        <f>SUM(D8:AG8)</f>
        <v>0</v>
      </c>
      <c r="AK8" s="282"/>
      <c r="AL8" s="35" t="s">
        <v>45</v>
      </c>
      <c r="AM8" s="33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30">
        <f>SUM(AM8:BP8)</f>
        <v>0</v>
      </c>
      <c r="BS8" s="353"/>
      <c r="BT8" s="282"/>
      <c r="BU8" s="35" t="s">
        <v>45</v>
      </c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28"/>
      <c r="DA8" s="30">
        <f>SUM(BV8:CY8)</f>
        <v>0</v>
      </c>
      <c r="DB8" s="354"/>
      <c r="DC8" s="354"/>
      <c r="DD8" s="354"/>
      <c r="DE8" s="354"/>
      <c r="DF8" s="354"/>
      <c r="DG8" s="354"/>
      <c r="DH8" s="354"/>
      <c r="DI8" s="354"/>
      <c r="DJ8" s="354"/>
      <c r="DK8" s="354"/>
      <c r="DL8" s="354"/>
      <c r="DM8" s="354"/>
      <c r="DN8" s="354"/>
      <c r="DO8" s="354"/>
      <c r="DP8" s="354"/>
      <c r="DQ8" s="354"/>
      <c r="DR8" s="354"/>
      <c r="DS8" s="354"/>
      <c r="DT8" s="354"/>
      <c r="DU8" s="354"/>
      <c r="DV8" s="354"/>
      <c r="DW8" s="354"/>
      <c r="DX8" s="354"/>
      <c r="DY8" s="354"/>
      <c r="DZ8" s="354"/>
      <c r="EA8" s="354"/>
      <c r="EB8" s="354"/>
      <c r="EC8" s="354"/>
      <c r="ED8" s="354"/>
      <c r="EE8" s="354"/>
      <c r="EF8" s="354"/>
    </row>
    <row r="9" spans="1:136" ht="15" customHeight="1" thickBot="1">
      <c r="A9" s="285"/>
      <c r="B9" s="282"/>
      <c r="C9" s="73" t="s">
        <v>389</v>
      </c>
      <c r="D9" s="342">
        <f>IF(D8&gt;D5,D5,D8)-D5</f>
        <v>-158</v>
      </c>
      <c r="E9" s="342">
        <f>D9+(IF(E8&gt;E5,E5,E8)-E5)</f>
        <v>-316</v>
      </c>
      <c r="F9" s="342">
        <f t="shared" ref="F9:O9" si="15">E9+(IF(F8&gt;F5,F5,F8)-F5)</f>
        <v>-474</v>
      </c>
      <c r="G9" s="342">
        <f t="shared" si="15"/>
        <v>-632</v>
      </c>
      <c r="H9" s="342">
        <f t="shared" si="15"/>
        <v>-790</v>
      </c>
      <c r="I9" s="27"/>
      <c r="J9" s="342">
        <f>H9+(IF(J8&gt;J5,J5,J8)-J5)</f>
        <v>-948</v>
      </c>
      <c r="K9" s="342">
        <f t="shared" si="15"/>
        <v>-1106</v>
      </c>
      <c r="L9" s="342">
        <f t="shared" si="15"/>
        <v>-1264</v>
      </c>
      <c r="M9" s="342">
        <f t="shared" si="15"/>
        <v>-1422</v>
      </c>
      <c r="N9" s="342">
        <f t="shared" si="15"/>
        <v>-1580</v>
      </c>
      <c r="O9" s="342">
        <f t="shared" si="15"/>
        <v>-1738</v>
      </c>
      <c r="P9" s="27"/>
      <c r="Q9" s="342">
        <f>O9+(IF(Q8&gt;Q5,Q5,Q8)-Q5)</f>
        <v>-1896</v>
      </c>
      <c r="R9" s="342">
        <f t="shared" ref="R9:V9" si="16">Q9+(IF(R8&gt;R5,R5,R8)-R5)</f>
        <v>-2054</v>
      </c>
      <c r="S9" s="342">
        <f t="shared" si="16"/>
        <v>-2212</v>
      </c>
      <c r="T9" s="342">
        <f t="shared" si="16"/>
        <v>-2370</v>
      </c>
      <c r="U9" s="342">
        <f t="shared" si="16"/>
        <v>-2528</v>
      </c>
      <c r="V9" s="342">
        <f t="shared" si="16"/>
        <v>-2686</v>
      </c>
      <c r="W9" s="27"/>
      <c r="X9" s="342">
        <f>V9+(IF(X8&gt;X5,X5,X8)-X5)</f>
        <v>-2844</v>
      </c>
      <c r="Y9" s="342">
        <f t="shared" ref="Y9:AC9" si="17">X9+(IF(Y8&gt;Y5,Y5,Y8)-Y5)</f>
        <v>-3002</v>
      </c>
      <c r="Z9" s="342">
        <f t="shared" si="17"/>
        <v>-3160</v>
      </c>
      <c r="AA9" s="342">
        <f t="shared" si="17"/>
        <v>-3318</v>
      </c>
      <c r="AB9" s="342">
        <f t="shared" si="17"/>
        <v>-3476</v>
      </c>
      <c r="AC9" s="342">
        <f t="shared" si="17"/>
        <v>-3634</v>
      </c>
      <c r="AD9" s="27"/>
      <c r="AE9" s="342">
        <f>AC9+(IF(AE8&gt;AE5,AE5,AE8)-AE5)</f>
        <v>-3792</v>
      </c>
      <c r="AF9" s="342">
        <f t="shared" ref="AF9:AG9" si="18">AE9+(IF(AF8&gt;AF5,AF5,AF8)-AF5)</f>
        <v>-3950</v>
      </c>
      <c r="AG9" s="342">
        <f t="shared" si="18"/>
        <v>-4108</v>
      </c>
      <c r="AH9" s="29"/>
      <c r="AI9" s="31">
        <f>ROUNDUP(AG9,0)</f>
        <v>-4108</v>
      </c>
      <c r="AK9" s="282"/>
      <c r="AL9" s="73" t="s">
        <v>389</v>
      </c>
      <c r="AM9" s="342">
        <f>AK9+(IF(AM8&gt;AM5,AM5,AM8)-AM5)</f>
        <v>-146</v>
      </c>
      <c r="AN9" s="342">
        <f t="shared" ref="AN9:AO9" si="19">AM9+(IF(AN8&gt;AN5,AN5,AN8)-AN5)</f>
        <v>-292</v>
      </c>
      <c r="AO9" s="342">
        <f t="shared" si="19"/>
        <v>-438</v>
      </c>
      <c r="AP9" s="27"/>
      <c r="AQ9" s="342">
        <f>AO9+(IF(AQ8&gt;AQ5,AQ5,AQ8)-AQ5)</f>
        <v>-584</v>
      </c>
      <c r="AR9" s="342">
        <f t="shared" ref="AR9:AV9" si="20">AQ9+(IF(AR8&gt;AR5,AR5,AR8)-AR5)</f>
        <v>-730</v>
      </c>
      <c r="AS9" s="342">
        <f t="shared" si="20"/>
        <v>-876</v>
      </c>
      <c r="AT9" s="342">
        <f t="shared" si="20"/>
        <v>-1022</v>
      </c>
      <c r="AU9" s="342">
        <f t="shared" si="20"/>
        <v>-1168</v>
      </c>
      <c r="AV9" s="342">
        <f t="shared" si="20"/>
        <v>-1314</v>
      </c>
      <c r="AW9" s="27"/>
      <c r="AX9" s="342">
        <f>AV9+(IF(AX8&gt;AX5,AX5,AX8)-AX5)</f>
        <v>-1460</v>
      </c>
      <c r="AY9" s="342">
        <f t="shared" ref="AY9:BC9" si="21">AX9+(IF(AY8&gt;AY5,AY5,AY8)-AY5)</f>
        <v>-1606</v>
      </c>
      <c r="AZ9" s="342">
        <f t="shared" si="21"/>
        <v>-1752</v>
      </c>
      <c r="BA9" s="342">
        <f t="shared" si="21"/>
        <v>-1898</v>
      </c>
      <c r="BB9" s="342">
        <f t="shared" si="21"/>
        <v>-2044</v>
      </c>
      <c r="BC9" s="342">
        <f t="shared" si="21"/>
        <v>-2190</v>
      </c>
      <c r="BD9" s="27"/>
      <c r="BE9" s="342">
        <f>BC9+(IF(BE8&gt;BE5,BE5,BE8)-BE5)</f>
        <v>-2336</v>
      </c>
      <c r="BF9" s="342">
        <f t="shared" ref="BF9:BJ9" si="22">BE9+(IF(BF8&gt;BF5,BF5,BF8)-BF5)</f>
        <v>-2482</v>
      </c>
      <c r="BG9" s="342">
        <f t="shared" si="22"/>
        <v>-2628</v>
      </c>
      <c r="BH9" s="342">
        <f t="shared" si="22"/>
        <v>-2774</v>
      </c>
      <c r="BI9" s="342">
        <f t="shared" si="22"/>
        <v>-2920</v>
      </c>
      <c r="BJ9" s="342">
        <f t="shared" si="22"/>
        <v>-3066</v>
      </c>
      <c r="BK9" s="27"/>
      <c r="BL9" s="342">
        <f>BJ9+(IF(BL8&gt;BL5,BL5,BL8)-BL5)</f>
        <v>-3212</v>
      </c>
      <c r="BM9" s="342">
        <f t="shared" ref="BM9:BQ9" si="23">BL9+(IF(BM8&gt;BM5,BM5,BM8)-BM5)</f>
        <v>-3358</v>
      </c>
      <c r="BN9" s="342">
        <f t="shared" si="23"/>
        <v>-3504</v>
      </c>
      <c r="BO9" s="342">
        <f t="shared" si="23"/>
        <v>-3650</v>
      </c>
      <c r="BP9" s="342">
        <f t="shared" si="23"/>
        <v>-3796</v>
      </c>
      <c r="BQ9" s="342">
        <f t="shared" si="23"/>
        <v>-3942</v>
      </c>
      <c r="BR9" s="31">
        <f>ROUNDUP(BP9,0)</f>
        <v>-3796</v>
      </c>
      <c r="BS9" s="353"/>
      <c r="BT9" s="282"/>
      <c r="BU9" s="73" t="s">
        <v>389</v>
      </c>
      <c r="BV9" s="27"/>
      <c r="BW9" s="342">
        <f>BV9+(IF(BW8&gt;BW5,BW5,BW8)-BW5)</f>
        <v>-168</v>
      </c>
      <c r="BX9" s="342">
        <f t="shared" ref="BX9:CB9" si="24">BW9+(IF(BX8&gt;BX5,BX5,BX8)-BX5)</f>
        <v>-336</v>
      </c>
      <c r="BY9" s="342">
        <f t="shared" si="24"/>
        <v>-504</v>
      </c>
      <c r="BZ9" s="342">
        <f t="shared" si="24"/>
        <v>-672</v>
      </c>
      <c r="CA9" s="342">
        <f t="shared" si="24"/>
        <v>-840</v>
      </c>
      <c r="CB9" s="342">
        <f t="shared" si="24"/>
        <v>-1008</v>
      </c>
      <c r="CC9" s="27"/>
      <c r="CD9" s="342">
        <f>CB9+(IF(CD8&gt;CD5,CD5,CD8)-CD5)</f>
        <v>-1176</v>
      </c>
      <c r="CE9" s="342">
        <f t="shared" ref="CE9:CI9" si="25">CD9+(IF(CE8&gt;CE5,CE5,CE8)-CE5)</f>
        <v>-1344</v>
      </c>
      <c r="CF9" s="342">
        <f t="shared" si="25"/>
        <v>-1512</v>
      </c>
      <c r="CG9" s="342">
        <f t="shared" si="25"/>
        <v>-1680</v>
      </c>
      <c r="CH9" s="342">
        <f t="shared" si="25"/>
        <v>-1848</v>
      </c>
      <c r="CI9" s="342">
        <f t="shared" si="25"/>
        <v>-2016</v>
      </c>
      <c r="CJ9" s="27"/>
      <c r="CK9" s="342">
        <f>CI9+(IF(CK8&gt;CK5,CK5,CK8)-CK5)</f>
        <v>-2184</v>
      </c>
      <c r="CL9" s="342">
        <f t="shared" ref="CL9:CP9" si="26">CK9+(IF(CL8&gt;CL5,CL5,CL8)-CL5)</f>
        <v>-2352</v>
      </c>
      <c r="CM9" s="342">
        <f t="shared" si="26"/>
        <v>-2520</v>
      </c>
      <c r="CN9" s="342">
        <f t="shared" si="26"/>
        <v>-2688</v>
      </c>
      <c r="CO9" s="342">
        <f t="shared" si="26"/>
        <v>-2856</v>
      </c>
      <c r="CP9" s="342">
        <f t="shared" si="26"/>
        <v>-3024</v>
      </c>
      <c r="CQ9" s="27"/>
      <c r="CR9" s="342">
        <f>CP9+(IF(CR8&gt;CR5,CR5,CR8)-CR5)</f>
        <v>-3192</v>
      </c>
      <c r="CS9" s="342">
        <f t="shared" ref="CS9:CW9" si="27">CR9+(IF(CS8&gt;CS5,CS5,CS8)-CS5)</f>
        <v>-3360</v>
      </c>
      <c r="CT9" s="342">
        <f t="shared" si="27"/>
        <v>-3528</v>
      </c>
      <c r="CU9" s="342">
        <f t="shared" si="27"/>
        <v>-3696</v>
      </c>
      <c r="CV9" s="342">
        <f t="shared" si="27"/>
        <v>-3864</v>
      </c>
      <c r="CW9" s="342">
        <f t="shared" si="27"/>
        <v>-4032</v>
      </c>
      <c r="CX9" s="27"/>
      <c r="CY9" s="342">
        <f>CW9+(IF(CY8&gt;CY5,CY5,CY8)-CY5)</f>
        <v>-4190</v>
      </c>
      <c r="CZ9" s="29"/>
      <c r="DA9" s="31">
        <f>ROUNDUP(CY9,0)</f>
        <v>-4190</v>
      </c>
      <c r="DB9" s="354"/>
      <c r="DC9" s="354"/>
      <c r="DD9" s="354"/>
      <c r="DE9" s="354"/>
      <c r="DF9" s="354"/>
      <c r="DG9" s="354"/>
      <c r="DH9" s="354"/>
      <c r="DI9" s="354"/>
      <c r="DJ9" s="354"/>
      <c r="DK9" s="354"/>
      <c r="DL9" s="354"/>
      <c r="DM9" s="354"/>
      <c r="DN9" s="354"/>
      <c r="DO9" s="354"/>
      <c r="DP9" s="354"/>
      <c r="DQ9" s="354"/>
      <c r="DR9" s="354"/>
      <c r="DS9" s="354"/>
      <c r="DT9" s="354"/>
      <c r="DU9" s="354"/>
      <c r="DV9" s="354"/>
      <c r="DW9" s="354"/>
      <c r="DX9" s="354"/>
      <c r="DY9" s="354"/>
      <c r="DZ9" s="354"/>
      <c r="EA9" s="354"/>
      <c r="EB9" s="354"/>
      <c r="EC9" s="354"/>
      <c r="ED9" s="354"/>
      <c r="EE9" s="354"/>
      <c r="EF9" s="354"/>
    </row>
    <row r="10" spans="1:136" ht="15" customHeight="1" thickBot="1">
      <c r="A10" s="285"/>
      <c r="B10" s="283"/>
      <c r="C10" s="142" t="s">
        <v>94</v>
      </c>
      <c r="D10" s="341">
        <f>IF(D8&gt;172,D8-172,0)-D6</f>
        <v>-9</v>
      </c>
      <c r="E10" s="341">
        <f>D10 + (IF(E8&gt;172,E8-172,0)-E6)</f>
        <v>-18</v>
      </c>
      <c r="F10" s="341">
        <f t="shared" ref="F10:H10" si="28">E10 + (IF(F8&gt;172,F8-172,0)-F6)</f>
        <v>-27</v>
      </c>
      <c r="G10" s="341">
        <f t="shared" si="28"/>
        <v>-36</v>
      </c>
      <c r="H10" s="341">
        <f t="shared" si="28"/>
        <v>-45</v>
      </c>
      <c r="I10" s="140"/>
      <c r="J10" s="341">
        <f>H10+(IF(J8&gt;172,J8-172,0)-J6)</f>
        <v>-54</v>
      </c>
      <c r="K10" s="341">
        <f>J10 + (IF(K8&gt;172,K8-172,0)-K6)</f>
        <v>-63</v>
      </c>
      <c r="L10" s="341">
        <f t="shared" ref="L10:O10" si="29">K10 + (IF(L8&gt;172,L8-172,0)-L6)</f>
        <v>-72</v>
      </c>
      <c r="M10" s="341">
        <f t="shared" si="29"/>
        <v>-81</v>
      </c>
      <c r="N10" s="341">
        <f t="shared" si="29"/>
        <v>-90</v>
      </c>
      <c r="O10" s="341">
        <f t="shared" si="29"/>
        <v>-99</v>
      </c>
      <c r="P10" s="140"/>
      <c r="Q10" s="341">
        <f>O10+(IF(Q8&gt;172,Q8-172,0)-Q6)</f>
        <v>-108</v>
      </c>
      <c r="R10" s="341">
        <f>Q10 + (IF(R8&gt;172,R8-172,0)-R6)</f>
        <v>-117</v>
      </c>
      <c r="S10" s="341">
        <f t="shared" ref="S10:V10" si="30">R10 + (IF(S8&gt;172,S8-172,0)-S6)</f>
        <v>-126</v>
      </c>
      <c r="T10" s="341">
        <f t="shared" si="30"/>
        <v>-135</v>
      </c>
      <c r="U10" s="341">
        <f t="shared" si="30"/>
        <v>-144</v>
      </c>
      <c r="V10" s="341">
        <f t="shared" si="30"/>
        <v>-153</v>
      </c>
      <c r="W10" s="140"/>
      <c r="X10" s="341">
        <f>V10+(IF(X8&gt;172,X8-172,0)-X6)</f>
        <v>-162</v>
      </c>
      <c r="Y10" s="341">
        <f>X10 + (IF(Y8&gt;172,Y8-172,0)-Y6)</f>
        <v>-171</v>
      </c>
      <c r="Z10" s="341">
        <f t="shared" ref="Z10:AC10" si="31">Y10 + (IF(Z8&gt;172,Z8-172,0)-Z6)</f>
        <v>-180</v>
      </c>
      <c r="AA10" s="341">
        <f t="shared" si="31"/>
        <v>-189</v>
      </c>
      <c r="AB10" s="341">
        <f t="shared" si="31"/>
        <v>-198</v>
      </c>
      <c r="AC10" s="341">
        <f t="shared" si="31"/>
        <v>-207</v>
      </c>
      <c r="AD10" s="140"/>
      <c r="AE10" s="341">
        <f>AC10+(IF(AE8&gt;172,AE8-172,0)-AE6)</f>
        <v>-216</v>
      </c>
      <c r="AF10" s="341">
        <f>AE10 + (IF(AF8&gt;172,AF8-172,0)-AF6)</f>
        <v>-225</v>
      </c>
      <c r="AG10" s="341">
        <f t="shared" ref="AG10" si="32">AF10 + (IF(AG8&gt;172,AG8-172,0)-AG6)</f>
        <v>-234</v>
      </c>
      <c r="AH10" s="141"/>
      <c r="AI10" s="343">
        <f>AG10</f>
        <v>-234</v>
      </c>
      <c r="AK10" s="283"/>
      <c r="AL10" s="142" t="s">
        <v>94</v>
      </c>
      <c r="AM10" s="341">
        <f>IF(AM8&gt;172,AM8-172,0)-AM6</f>
        <v>-9</v>
      </c>
      <c r="AN10" s="341">
        <f>AM10 + (IF(AN8&gt;172,AN8-172,0)-AN6)</f>
        <v>-18</v>
      </c>
      <c r="AO10" s="341">
        <f t="shared" ref="AO10" si="33">AN10 + (IF(AO8&gt;172,AO8-172,0)-AO6)</f>
        <v>-27</v>
      </c>
      <c r="AP10" s="140"/>
      <c r="AQ10" s="341">
        <f>AO10+(IF(AQ8&gt;172,AQ8-172,0)-AQ6)</f>
        <v>-36</v>
      </c>
      <c r="AR10" s="341">
        <f>AQ10 + (IF(AR8&gt;172,AR8-172,0)-AR6)</f>
        <v>-45</v>
      </c>
      <c r="AS10" s="341">
        <f t="shared" ref="AS10:AV10" si="34">AR10 + (IF(AS8&gt;172,AS8-172,0)-AS6)</f>
        <v>-54</v>
      </c>
      <c r="AT10" s="341">
        <f t="shared" si="34"/>
        <v>-63</v>
      </c>
      <c r="AU10" s="341">
        <f t="shared" si="34"/>
        <v>-72</v>
      </c>
      <c r="AV10" s="341">
        <f t="shared" si="34"/>
        <v>-81</v>
      </c>
      <c r="AW10" s="140"/>
      <c r="AX10" s="341">
        <f>AV10+(IF(AX8&gt;172,AX8-172,0)-AX6)</f>
        <v>-90</v>
      </c>
      <c r="AY10" s="341">
        <f>AX10 + (IF(AY8&gt;172,AY8-172,0)-AY6)</f>
        <v>-99</v>
      </c>
      <c r="AZ10" s="341">
        <f t="shared" ref="AZ10:BC10" si="35">AY10 + (IF(AZ8&gt;172,AZ8-172,0)-AZ6)</f>
        <v>-108</v>
      </c>
      <c r="BA10" s="341">
        <f t="shared" si="35"/>
        <v>-117</v>
      </c>
      <c r="BB10" s="341">
        <f t="shared" si="35"/>
        <v>-126</v>
      </c>
      <c r="BC10" s="341">
        <f t="shared" si="35"/>
        <v>-135</v>
      </c>
      <c r="BD10" s="140"/>
      <c r="BE10" s="341">
        <f>BC10+(IF(BE8&gt;172,BE8-172,0)-BE6)</f>
        <v>-144</v>
      </c>
      <c r="BF10" s="341">
        <f>BE10 + (IF(BF8&gt;172,BF8-172,0)-BF6)</f>
        <v>-153</v>
      </c>
      <c r="BG10" s="341">
        <f t="shared" ref="BG10:BJ10" si="36">BF10 + (IF(BG8&gt;172,BG8-172,0)-BG6)</f>
        <v>-162</v>
      </c>
      <c r="BH10" s="341">
        <f t="shared" si="36"/>
        <v>-171</v>
      </c>
      <c r="BI10" s="341">
        <f t="shared" si="36"/>
        <v>-180</v>
      </c>
      <c r="BJ10" s="341">
        <f t="shared" si="36"/>
        <v>-189</v>
      </c>
      <c r="BK10" s="140"/>
      <c r="BL10" s="341">
        <f>BJ10+(IF(BL8&gt;172,BL8-172,0)-BL6)</f>
        <v>-198</v>
      </c>
      <c r="BM10" s="341">
        <f>BL10 + (IF(BM8&gt;172,BM8-172,0)-BM6)</f>
        <v>-207</v>
      </c>
      <c r="BN10" s="341">
        <f t="shared" ref="BN10:BQ10" si="37">BM10 + (IF(BN8&gt;172,BN8-172,0)-BN6)</f>
        <v>-216</v>
      </c>
      <c r="BO10" s="341">
        <f t="shared" si="37"/>
        <v>-225</v>
      </c>
      <c r="BP10" s="341">
        <f t="shared" si="37"/>
        <v>-234</v>
      </c>
      <c r="BQ10" s="341">
        <f t="shared" si="37"/>
        <v>-243</v>
      </c>
      <c r="BR10" s="343">
        <f>BP10</f>
        <v>-234</v>
      </c>
      <c r="BS10" s="353"/>
      <c r="BT10" s="283"/>
      <c r="BU10" s="142" t="s">
        <v>94</v>
      </c>
      <c r="BV10" s="140"/>
      <c r="BW10" s="341">
        <f>BV10 + (IF(BW8&gt;172,BW8-172,0)-BW6)</f>
        <v>-9</v>
      </c>
      <c r="BX10" s="341">
        <f t="shared" ref="BX10:BZ10" si="38">BW10 + (IF(BX8&gt;172,BX8-172,0)-BX6)</f>
        <v>-18</v>
      </c>
      <c r="BY10" s="341">
        <f t="shared" si="38"/>
        <v>-27</v>
      </c>
      <c r="BZ10" s="341">
        <f t="shared" si="38"/>
        <v>-36</v>
      </c>
      <c r="CA10" s="341">
        <f>BY10+(IF(CA8&gt;172,CA8-172,0)-CA6)</f>
        <v>-36</v>
      </c>
      <c r="CB10" s="341">
        <f>BZ10+(IF(CB8&gt;172,CB8-172,0)-CB6)</f>
        <v>-45</v>
      </c>
      <c r="CC10" s="140"/>
      <c r="CD10" s="341">
        <f t="shared" ref="CD10:CH10" si="39">CC10 + (IF(CD8&gt;172,CD8-172,0)-CD6)</f>
        <v>-9</v>
      </c>
      <c r="CE10" s="341">
        <f t="shared" si="39"/>
        <v>-18</v>
      </c>
      <c r="CF10" s="341">
        <f t="shared" si="39"/>
        <v>-27</v>
      </c>
      <c r="CG10" s="341">
        <f t="shared" si="39"/>
        <v>-36</v>
      </c>
      <c r="CH10" s="341">
        <f t="shared" si="39"/>
        <v>-45</v>
      </c>
      <c r="CI10" s="341">
        <f>CG10+(IF(CI8&gt;172,CI8-172,0)-CI6)</f>
        <v>-45</v>
      </c>
      <c r="CJ10" s="140"/>
      <c r="CK10" s="341">
        <f t="shared" ref="CK10:CO10" si="40">CJ10 + (IF(CK8&gt;172,CK8-172,0)-CK6)</f>
        <v>-9</v>
      </c>
      <c r="CL10" s="341">
        <f t="shared" si="40"/>
        <v>-18</v>
      </c>
      <c r="CM10" s="341">
        <f t="shared" si="40"/>
        <v>-27</v>
      </c>
      <c r="CN10" s="341">
        <f t="shared" si="40"/>
        <v>-36</v>
      </c>
      <c r="CO10" s="341">
        <f t="shared" si="40"/>
        <v>-45</v>
      </c>
      <c r="CP10" s="341">
        <f>CN10+(IF(CP8&gt;172,CP8-172,0)-CP6)</f>
        <v>-45</v>
      </c>
      <c r="CQ10" s="140"/>
      <c r="CR10" s="341">
        <f t="shared" ref="CR10:CV10" si="41">CQ10 + (IF(CR8&gt;172,CR8-172,0)-CR6)</f>
        <v>-9</v>
      </c>
      <c r="CS10" s="341">
        <f t="shared" si="41"/>
        <v>-18</v>
      </c>
      <c r="CT10" s="341">
        <f t="shared" si="41"/>
        <v>-27</v>
      </c>
      <c r="CU10" s="341">
        <f t="shared" si="41"/>
        <v>-36</v>
      </c>
      <c r="CV10" s="341">
        <f t="shared" si="41"/>
        <v>-45</v>
      </c>
      <c r="CW10" s="341">
        <f>CU10+(IF(CW8&gt;172,CW8-172,0)-CW6)</f>
        <v>-45</v>
      </c>
      <c r="CX10" s="140"/>
      <c r="CY10" s="341">
        <f t="shared" ref="CY10" si="42">CX10 + (IF(CY8&gt;172,CY8-172,0)-CY6)</f>
        <v>-9</v>
      </c>
      <c r="CZ10" s="141"/>
      <c r="DA10" s="343">
        <f>CY10</f>
        <v>-9</v>
      </c>
      <c r="DB10" s="354"/>
      <c r="DC10" s="354"/>
      <c r="DD10" s="354"/>
      <c r="DE10" s="354"/>
      <c r="DF10" s="354"/>
      <c r="DG10" s="354"/>
      <c r="DH10" s="354"/>
      <c r="DI10" s="354"/>
      <c r="DJ10" s="354"/>
      <c r="DK10" s="354"/>
      <c r="DL10" s="354"/>
      <c r="DM10" s="354"/>
      <c r="DN10" s="354"/>
      <c r="DO10" s="354"/>
      <c r="DP10" s="354"/>
      <c r="DQ10" s="354"/>
      <c r="DR10" s="354"/>
      <c r="DS10" s="354"/>
      <c r="DT10" s="354"/>
      <c r="DU10" s="354"/>
      <c r="DV10" s="354"/>
      <c r="DW10" s="354"/>
      <c r="DX10" s="354"/>
      <c r="DY10" s="354"/>
      <c r="DZ10" s="354"/>
      <c r="EA10" s="354"/>
      <c r="EB10" s="354"/>
      <c r="EC10" s="354"/>
      <c r="ED10" s="354"/>
      <c r="EE10" s="354"/>
      <c r="EF10" s="354"/>
    </row>
    <row r="11" spans="1:136" ht="15" customHeight="1">
      <c r="A11" s="285"/>
      <c r="B11" s="281" t="s">
        <v>51</v>
      </c>
      <c r="C11" s="34" t="s">
        <v>88</v>
      </c>
      <c r="D11" s="50">
        <f>ROUNDUP((PLANEJAMENTO!$AY$3/PLANEJAMENTO!$BG$3)*PLANEJAMENTO!$BJ$4,0)</f>
        <v>117</v>
      </c>
      <c r="E11" s="50">
        <f>ROUNDUP((PLANEJAMENTO!$AY$3/PLANEJAMENTO!$BG$3)*PLANEJAMENTO!$BJ$4,0)</f>
        <v>117</v>
      </c>
      <c r="F11" s="50">
        <f>ROUNDUP((PLANEJAMENTO!$AY$3/PLANEJAMENTO!$BG$3)*PLANEJAMENTO!$BJ$4,0)</f>
        <v>117</v>
      </c>
      <c r="G11" s="50">
        <f>ROUNDUP((PLANEJAMENTO!$AY$3/PLANEJAMENTO!$BG$3)*PLANEJAMENTO!$BJ$4,0)</f>
        <v>117</v>
      </c>
      <c r="H11" s="50">
        <f>ROUNDUP((PLANEJAMENTO!$AY$3/PLANEJAMENTO!$BG$3)*PLANEJAMENTO!$BJ$4,0)</f>
        <v>117</v>
      </c>
      <c r="I11" s="38"/>
      <c r="J11" s="50">
        <f>ROUNDUP((PLANEJAMENTO!$AY$3/PLANEJAMENTO!$BG$3)*PLANEJAMENTO!$BJ$4,0)</f>
        <v>117</v>
      </c>
      <c r="K11" s="50">
        <f>ROUNDUP((PLANEJAMENTO!$AY$3/PLANEJAMENTO!$BG$3)*PLANEJAMENTO!$BJ$4,0)</f>
        <v>117</v>
      </c>
      <c r="L11" s="50">
        <f>ROUNDUP((PLANEJAMENTO!$AY$3/PLANEJAMENTO!$BG$3)*PLANEJAMENTO!$BJ$4,0)</f>
        <v>117</v>
      </c>
      <c r="M11" s="50">
        <f>ROUNDUP((PLANEJAMENTO!$AY$3/PLANEJAMENTO!$BG$3)*PLANEJAMENTO!$BJ$4,0)</f>
        <v>117</v>
      </c>
      <c r="N11" s="50">
        <f>ROUNDUP((PLANEJAMENTO!$AY$3/PLANEJAMENTO!$BG$3)*PLANEJAMENTO!$BJ$4,0)</f>
        <v>117</v>
      </c>
      <c r="O11" s="50">
        <f>ROUNDUP((PLANEJAMENTO!$AY$3/PLANEJAMENTO!$BG$3)*PLANEJAMENTO!$BJ$4,0)</f>
        <v>117</v>
      </c>
      <c r="P11" s="38"/>
      <c r="Q11" s="50">
        <f>ROUNDUP((PLANEJAMENTO!$AY$3/PLANEJAMENTO!$BG$3)*PLANEJAMENTO!$BJ$4,0)</f>
        <v>117</v>
      </c>
      <c r="R11" s="50">
        <f>ROUNDUP((PLANEJAMENTO!$AY$3/PLANEJAMENTO!$BG$3)*PLANEJAMENTO!$BJ$4,0)</f>
        <v>117</v>
      </c>
      <c r="S11" s="50">
        <f>ROUNDUP((PLANEJAMENTO!$AY$3/PLANEJAMENTO!$BG$3)*PLANEJAMENTO!$BJ$4,0)</f>
        <v>117</v>
      </c>
      <c r="T11" s="50">
        <f>ROUNDUP((PLANEJAMENTO!$AY$3/PLANEJAMENTO!$BG$3)*PLANEJAMENTO!$BJ$4,0)</f>
        <v>117</v>
      </c>
      <c r="U11" s="50">
        <f>ROUNDUP((PLANEJAMENTO!$AY$3/PLANEJAMENTO!$BG$3)*PLANEJAMENTO!$BJ$4,0)</f>
        <v>117</v>
      </c>
      <c r="V11" s="50">
        <f>ROUNDUP((PLANEJAMENTO!$AY$3/PLANEJAMENTO!$BG$3)*PLANEJAMENTO!$BJ$4,0)</f>
        <v>117</v>
      </c>
      <c r="W11" s="38"/>
      <c r="X11" s="50">
        <f>ROUNDUP((PLANEJAMENTO!$AY$3/PLANEJAMENTO!$BG$3)*PLANEJAMENTO!$BJ$4,0)</f>
        <v>117</v>
      </c>
      <c r="Y11" s="50">
        <f>ROUNDUP((PLANEJAMENTO!$AY$3/PLANEJAMENTO!$BG$3)*PLANEJAMENTO!$BJ$4,0)</f>
        <v>117</v>
      </c>
      <c r="Z11" s="50">
        <f>ROUNDUP((PLANEJAMENTO!$AY$3/PLANEJAMENTO!$BG$3)*PLANEJAMENTO!$BJ$4,0)</f>
        <v>117</v>
      </c>
      <c r="AA11" s="50">
        <f>ROUNDUP((PLANEJAMENTO!$AY$3/PLANEJAMENTO!$BG$3)*PLANEJAMENTO!$BJ$4,0)</f>
        <v>117</v>
      </c>
      <c r="AB11" s="50">
        <f>ROUNDUP((PLANEJAMENTO!$AY$3/PLANEJAMENTO!$BG$3)*PLANEJAMENTO!$BJ$4,0)</f>
        <v>117</v>
      </c>
      <c r="AC11" s="50">
        <f>ROUNDUP((PLANEJAMENTO!$AY$3/PLANEJAMENTO!$BG$3)*PLANEJAMENTO!$BJ$4,0)</f>
        <v>117</v>
      </c>
      <c r="AD11" s="38"/>
      <c r="AE11" s="50">
        <f>ROUNDUP((PLANEJAMENTO!$AY$3/PLANEJAMENTO!$BG$3)*PLANEJAMENTO!$BJ$4,0)</f>
        <v>117</v>
      </c>
      <c r="AF11" s="50">
        <f>ROUNDUP((PLANEJAMENTO!$AY$3/PLANEJAMENTO!$BG$3)*PLANEJAMENTO!$BJ$4,0)</f>
        <v>117</v>
      </c>
      <c r="AG11" s="50">
        <f>ROUNDUP((PLANEJAMENTO!$AY$3/PLANEJAMENTO!$BG$3)*PLANEJAMENTO!$BJ$4,0)</f>
        <v>117</v>
      </c>
      <c r="AH11" s="39"/>
      <c r="AI11" s="340">
        <f>ROUNDUP(SUM(D11:AG11),0)</f>
        <v>3042</v>
      </c>
      <c r="AK11" s="281" t="s">
        <v>51</v>
      </c>
      <c r="AL11" s="34" t="s">
        <v>88</v>
      </c>
      <c r="AM11" s="50">
        <f>ROUNDUP((PLANEJAMENTO!$AY$3/PLANEJAMENTO!$BG$4)*PLANEJAMENTO!$BJ$4,0)</f>
        <v>108</v>
      </c>
      <c r="AN11" s="50">
        <f>ROUNDUP((PLANEJAMENTO!$AY$3/PLANEJAMENTO!$BG$4)*PLANEJAMENTO!$BJ$4,0)</f>
        <v>108</v>
      </c>
      <c r="AO11" s="50">
        <f>ROUNDUP((PLANEJAMENTO!$AY$3/PLANEJAMENTO!$BG$4)*PLANEJAMENTO!$BJ$4,0)</f>
        <v>108</v>
      </c>
      <c r="AP11" s="38"/>
      <c r="AQ11" s="50">
        <f>ROUNDUP((PLANEJAMENTO!$AY$3/PLANEJAMENTO!$BG$4)*PLANEJAMENTO!$BJ$4,0)</f>
        <v>108</v>
      </c>
      <c r="AR11" s="50">
        <f>ROUNDUP((PLANEJAMENTO!$AY$3/PLANEJAMENTO!$BG$4)*PLANEJAMENTO!$BJ$4,0)</f>
        <v>108</v>
      </c>
      <c r="AS11" s="50">
        <f>ROUNDUP((PLANEJAMENTO!$AY$3/PLANEJAMENTO!$BG$4)*PLANEJAMENTO!$BJ$4,0)</f>
        <v>108</v>
      </c>
      <c r="AT11" s="50">
        <f>ROUNDUP((PLANEJAMENTO!$AY$3/PLANEJAMENTO!$BG$4)*PLANEJAMENTO!$BJ$4,0)</f>
        <v>108</v>
      </c>
      <c r="AU11" s="50">
        <f>ROUNDUP((PLANEJAMENTO!$AY$3/PLANEJAMENTO!$BG$4)*PLANEJAMENTO!$BJ$4,0)</f>
        <v>108</v>
      </c>
      <c r="AV11" s="50">
        <f>ROUNDUP((PLANEJAMENTO!$AY$3/PLANEJAMENTO!$BG$4)*PLANEJAMENTO!$BJ$4,0)</f>
        <v>108</v>
      </c>
      <c r="AW11" s="38"/>
      <c r="AX11" s="50">
        <f>ROUNDUP((PLANEJAMENTO!$AY$3/PLANEJAMENTO!$BG$4)*PLANEJAMENTO!$BJ$4,0)</f>
        <v>108</v>
      </c>
      <c r="AY11" s="50">
        <f>ROUNDUP((PLANEJAMENTO!$AY$3/PLANEJAMENTO!$BG$4)*PLANEJAMENTO!$BJ$4,0)</f>
        <v>108</v>
      </c>
      <c r="AZ11" s="50">
        <f>ROUNDUP((PLANEJAMENTO!$AY$3/PLANEJAMENTO!$BG$4)*PLANEJAMENTO!$BJ$4,0)</f>
        <v>108</v>
      </c>
      <c r="BA11" s="50">
        <f>ROUNDUP((PLANEJAMENTO!$AY$3/PLANEJAMENTO!$BG$4)*PLANEJAMENTO!$BJ$4,0)</f>
        <v>108</v>
      </c>
      <c r="BB11" s="50">
        <f>ROUNDUP((PLANEJAMENTO!$AY$3/PLANEJAMENTO!$BG$4)*PLANEJAMENTO!$BJ$4,0)</f>
        <v>108</v>
      </c>
      <c r="BC11" s="50">
        <f>ROUNDUP((PLANEJAMENTO!$AY$3/PLANEJAMENTO!$BG$4)*PLANEJAMENTO!$BJ$4,0)</f>
        <v>108</v>
      </c>
      <c r="BD11" s="38"/>
      <c r="BE11" s="50">
        <f>ROUNDUP((PLANEJAMENTO!$AY$3/PLANEJAMENTO!$BG$4)*PLANEJAMENTO!$BJ$4,0)</f>
        <v>108</v>
      </c>
      <c r="BF11" s="50">
        <f>ROUNDUP((PLANEJAMENTO!$AY$3/PLANEJAMENTO!$BG$4)*PLANEJAMENTO!$BJ$4,0)</f>
        <v>108</v>
      </c>
      <c r="BG11" s="50">
        <f>ROUNDUP((PLANEJAMENTO!$AY$3/PLANEJAMENTO!$BG$4)*PLANEJAMENTO!$BJ$4,0)</f>
        <v>108</v>
      </c>
      <c r="BH11" s="50">
        <f>ROUNDUP((PLANEJAMENTO!$AY$3/PLANEJAMENTO!$BG$4)*PLANEJAMENTO!$BJ$4,0)</f>
        <v>108</v>
      </c>
      <c r="BI11" s="50">
        <f>ROUNDUP((PLANEJAMENTO!$AY$3/PLANEJAMENTO!$BG$4)*PLANEJAMENTO!$BJ$4,0)</f>
        <v>108</v>
      </c>
      <c r="BJ11" s="50">
        <f>ROUNDUP((PLANEJAMENTO!$AY$3/PLANEJAMENTO!$BG$4)*PLANEJAMENTO!$BJ$4,0)</f>
        <v>108</v>
      </c>
      <c r="BK11" s="38"/>
      <c r="BL11" s="50">
        <f>ROUNDUP((PLANEJAMENTO!$AY$3/PLANEJAMENTO!$BG$4)*PLANEJAMENTO!$BJ$4,0)</f>
        <v>108</v>
      </c>
      <c r="BM11" s="50">
        <f>ROUNDUP((PLANEJAMENTO!$AY$3/PLANEJAMENTO!$BG$4)*PLANEJAMENTO!$BJ$4,0)</f>
        <v>108</v>
      </c>
      <c r="BN11" s="50">
        <f>ROUNDUP((PLANEJAMENTO!$AY$3/PLANEJAMENTO!$BG$4)*PLANEJAMENTO!$BJ$4,0)</f>
        <v>108</v>
      </c>
      <c r="BO11" s="50">
        <f>ROUNDUP((PLANEJAMENTO!$AY$3/PLANEJAMENTO!$BG$4)*PLANEJAMENTO!$BJ$4,0)</f>
        <v>108</v>
      </c>
      <c r="BP11" s="50">
        <f>ROUNDUP((PLANEJAMENTO!$AY$3/PLANEJAMENTO!$BG$4)*PLANEJAMENTO!$BJ$4,0)</f>
        <v>108</v>
      </c>
      <c r="BQ11" s="50">
        <f>ROUNDUP((PLANEJAMENTO!$AY$3/PLANEJAMENTO!$BG$4)*PLANEJAMENTO!$BJ$4,0)</f>
        <v>108</v>
      </c>
      <c r="BR11" s="340">
        <f>ROUNDUP(SUM(AM11:BP11),0)</f>
        <v>2808</v>
      </c>
      <c r="BS11" s="353"/>
      <c r="BT11" s="281" t="s">
        <v>51</v>
      </c>
      <c r="BU11" s="34" t="s">
        <v>88</v>
      </c>
      <c r="BV11" s="38"/>
      <c r="BW11" s="50">
        <f>ROUNDUP((PLANEJAMENTO!$AY$3/PLANEJAMENTO!$BG$3)*PLANEJAMENTO!$BJ$4,0)</f>
        <v>117</v>
      </c>
      <c r="BX11" s="50">
        <f>ROUNDUP((PLANEJAMENTO!$AY$3/PLANEJAMENTO!$BG$3)*PLANEJAMENTO!$BJ$4,0)</f>
        <v>117</v>
      </c>
      <c r="BY11" s="50">
        <f>ROUNDUP((PLANEJAMENTO!$AY$3/PLANEJAMENTO!$BG$3)*PLANEJAMENTO!$BJ$4,0)</f>
        <v>117</v>
      </c>
      <c r="BZ11" s="50">
        <f>ROUNDUP((PLANEJAMENTO!$AY$3/PLANEJAMENTO!$BG$3)*PLANEJAMENTO!$BJ$4,0)</f>
        <v>117</v>
      </c>
      <c r="CA11" s="50">
        <f>ROUNDUP((PLANEJAMENTO!$AY$3/PLANEJAMENTO!$BG$3)*PLANEJAMENTO!$BJ$4,0)</f>
        <v>117</v>
      </c>
      <c r="CB11" s="50">
        <f>ROUNDUP((PLANEJAMENTO!$AY$3/PLANEJAMENTO!$BG$3)*PLANEJAMENTO!$BJ$4,0)</f>
        <v>117</v>
      </c>
      <c r="CC11" s="38"/>
      <c r="CD11" s="50">
        <f>ROUNDUP((PLANEJAMENTO!$AY$3/PLANEJAMENTO!$BG$3)*PLANEJAMENTO!$BJ$4,0)</f>
        <v>117</v>
      </c>
      <c r="CE11" s="50">
        <f>ROUNDUP((PLANEJAMENTO!$AY$3/PLANEJAMENTO!$BG$3)*PLANEJAMENTO!$BJ$4,0)</f>
        <v>117</v>
      </c>
      <c r="CF11" s="50">
        <f>ROUNDUP((PLANEJAMENTO!$AY$3/PLANEJAMENTO!$BG$3)*PLANEJAMENTO!$BJ$4,0)</f>
        <v>117</v>
      </c>
      <c r="CG11" s="50">
        <f>ROUNDUP((PLANEJAMENTO!$AY$3/PLANEJAMENTO!$BG$3)*PLANEJAMENTO!$BJ$4,0)</f>
        <v>117</v>
      </c>
      <c r="CH11" s="50">
        <f>ROUNDUP((PLANEJAMENTO!$AY$3/PLANEJAMENTO!$BG$3)*PLANEJAMENTO!$BJ$4,0)</f>
        <v>117</v>
      </c>
      <c r="CI11" s="50">
        <f>ROUNDUP((PLANEJAMENTO!$AY$3/PLANEJAMENTO!$BG$3)*PLANEJAMENTO!$BJ$4,0)</f>
        <v>117</v>
      </c>
      <c r="CJ11" s="38"/>
      <c r="CK11" s="50">
        <f>ROUNDUP((PLANEJAMENTO!$AY$3/PLANEJAMENTO!$BG$3)*PLANEJAMENTO!$BJ$4,0)</f>
        <v>117</v>
      </c>
      <c r="CL11" s="50">
        <f>ROUNDUP((PLANEJAMENTO!$AY$3/PLANEJAMENTO!$BG$3)*PLANEJAMENTO!$BJ$4,0)</f>
        <v>117</v>
      </c>
      <c r="CM11" s="50">
        <f>ROUNDUP((PLANEJAMENTO!$AY$3/PLANEJAMENTO!$BG$3)*PLANEJAMENTO!$BJ$4,0)</f>
        <v>117</v>
      </c>
      <c r="CN11" s="50">
        <f>ROUNDUP((PLANEJAMENTO!$AY$3/PLANEJAMENTO!$BG$3)*PLANEJAMENTO!$BJ$4,0)</f>
        <v>117</v>
      </c>
      <c r="CO11" s="50">
        <f>ROUNDUP((PLANEJAMENTO!$AY$3/PLANEJAMENTO!$BG$3)*PLANEJAMENTO!$BJ$4,0)</f>
        <v>117</v>
      </c>
      <c r="CP11" s="50">
        <f>ROUNDUP((PLANEJAMENTO!$AY$3/PLANEJAMENTO!$BG$3)*PLANEJAMENTO!$BJ$4,0)</f>
        <v>117</v>
      </c>
      <c r="CQ11" s="38"/>
      <c r="CR11" s="50">
        <f>ROUNDUP((PLANEJAMENTO!$AY$3/PLANEJAMENTO!$BG$3)*PLANEJAMENTO!$BJ$4,0)</f>
        <v>117</v>
      </c>
      <c r="CS11" s="50">
        <f>ROUNDUP((PLANEJAMENTO!$AY$3/PLANEJAMENTO!$BG$3)*PLANEJAMENTO!$BJ$4,0)</f>
        <v>117</v>
      </c>
      <c r="CT11" s="50">
        <f>ROUNDUP((PLANEJAMENTO!$AY$3/PLANEJAMENTO!$BG$3)*PLANEJAMENTO!$BJ$4,0)</f>
        <v>117</v>
      </c>
      <c r="CU11" s="50">
        <f>ROUNDUP((PLANEJAMENTO!$AY$3/PLANEJAMENTO!$BG$3)*PLANEJAMENTO!$BJ$4,0)</f>
        <v>117</v>
      </c>
      <c r="CV11" s="50">
        <f>ROUNDUP((PLANEJAMENTO!$AY$3/PLANEJAMENTO!$BG$3)*PLANEJAMENTO!$BJ$4,0)</f>
        <v>117</v>
      </c>
      <c r="CW11" s="50">
        <f>ROUNDUP((PLANEJAMENTO!$AY$3/PLANEJAMENTO!$BG$3)*PLANEJAMENTO!$BJ$4,0)</f>
        <v>117</v>
      </c>
      <c r="CX11" s="38"/>
      <c r="CY11" s="50">
        <f>ROUNDUP((PLANEJAMENTO!$AY$3/PLANEJAMENTO!$BG$3)*PLANEJAMENTO!$BJ$4,0)</f>
        <v>117</v>
      </c>
      <c r="CZ11" s="39"/>
      <c r="DA11" s="340">
        <f>ROUNDUP(SUM(BV11:CY11),0)</f>
        <v>2925</v>
      </c>
      <c r="DB11" s="354"/>
      <c r="DC11" s="354"/>
      <c r="DD11" s="354"/>
      <c r="DE11" s="354"/>
      <c r="DF11" s="354"/>
      <c r="DG11" s="354"/>
      <c r="DH11" s="354"/>
      <c r="DI11" s="354"/>
      <c r="DJ11" s="354"/>
      <c r="DK11" s="354"/>
      <c r="DL11" s="354"/>
      <c r="DM11" s="354"/>
      <c r="DN11" s="354"/>
      <c r="DO11" s="354"/>
      <c r="DP11" s="354"/>
      <c r="DQ11" s="354"/>
      <c r="DR11" s="354"/>
      <c r="DS11" s="354"/>
      <c r="DT11" s="354"/>
      <c r="DU11" s="354"/>
      <c r="DV11" s="354"/>
      <c r="DW11" s="354"/>
      <c r="DX11" s="354"/>
      <c r="DY11" s="354"/>
      <c r="DZ11" s="354"/>
      <c r="EA11" s="354"/>
      <c r="EB11" s="354"/>
      <c r="EC11" s="354"/>
      <c r="ED11" s="354"/>
      <c r="EE11" s="354"/>
      <c r="EF11" s="354"/>
    </row>
    <row r="12" spans="1:136" ht="15" customHeight="1">
      <c r="A12" s="285"/>
      <c r="B12" s="282"/>
      <c r="C12" s="73" t="s">
        <v>89</v>
      </c>
      <c r="D12" s="88">
        <f>ROUNDUP((PLANEJAMENTO!$AZ$3/PLANEJAMENTO!$BG$3)*PLANEJAMENTO!$BJ$4,0)</f>
        <v>7</v>
      </c>
      <c r="E12" s="88">
        <f>ROUNDUP((PLANEJAMENTO!$AZ$3/PLANEJAMENTO!$BG$3)*PLANEJAMENTO!$BJ$4,0)</f>
        <v>7</v>
      </c>
      <c r="F12" s="88">
        <f>ROUNDUP((PLANEJAMENTO!$AZ$3/PLANEJAMENTO!$BG$3)*PLANEJAMENTO!$BJ$4,0)</f>
        <v>7</v>
      </c>
      <c r="G12" s="88">
        <f>ROUNDUP((PLANEJAMENTO!$AZ$3/PLANEJAMENTO!$BG$3)*PLANEJAMENTO!$BJ$4,0)</f>
        <v>7</v>
      </c>
      <c r="H12" s="88">
        <f>ROUNDUP((PLANEJAMENTO!$AZ$3/PLANEJAMENTO!$BG$3)*PLANEJAMENTO!$BJ$4,0)</f>
        <v>7</v>
      </c>
      <c r="I12" s="43"/>
      <c r="J12" s="88">
        <f>ROUNDUP((PLANEJAMENTO!$AZ$3/PLANEJAMENTO!$BG$3)*PLANEJAMENTO!$BJ$4,0)</f>
        <v>7</v>
      </c>
      <c r="K12" s="88">
        <f>ROUNDUP((PLANEJAMENTO!$AZ$3/PLANEJAMENTO!$BG$3)*PLANEJAMENTO!$BJ$4,0)</f>
        <v>7</v>
      </c>
      <c r="L12" s="88">
        <f>ROUNDUP((PLANEJAMENTO!$AZ$3/PLANEJAMENTO!$BG$3)*PLANEJAMENTO!$BJ$4,0)</f>
        <v>7</v>
      </c>
      <c r="M12" s="88">
        <f>ROUNDUP((PLANEJAMENTO!$AZ$3/PLANEJAMENTO!$BG$3)*PLANEJAMENTO!$BJ$4,0)</f>
        <v>7</v>
      </c>
      <c r="N12" s="88">
        <f>ROUNDUP((PLANEJAMENTO!$AZ$3/PLANEJAMENTO!$BG$3)*PLANEJAMENTO!$BJ$4,0)</f>
        <v>7</v>
      </c>
      <c r="O12" s="88">
        <f>ROUNDUP((PLANEJAMENTO!$AZ$3/PLANEJAMENTO!$BG$3)*PLANEJAMENTO!$BJ$4,0)</f>
        <v>7</v>
      </c>
      <c r="P12" s="43"/>
      <c r="Q12" s="88">
        <f>ROUNDUP((PLANEJAMENTO!$AZ$3/PLANEJAMENTO!$BG$3)*PLANEJAMENTO!$BJ$4,0)</f>
        <v>7</v>
      </c>
      <c r="R12" s="88">
        <f>ROUNDUP((PLANEJAMENTO!$AZ$3/PLANEJAMENTO!$BG$3)*PLANEJAMENTO!$BJ$4,0)</f>
        <v>7</v>
      </c>
      <c r="S12" s="88">
        <f>ROUNDUP((PLANEJAMENTO!$AZ$3/PLANEJAMENTO!$BG$3)*PLANEJAMENTO!$BJ$4,0)</f>
        <v>7</v>
      </c>
      <c r="T12" s="88">
        <f>ROUNDUP((PLANEJAMENTO!$AZ$3/PLANEJAMENTO!$BG$3)*PLANEJAMENTO!$BJ$4,0)</f>
        <v>7</v>
      </c>
      <c r="U12" s="88">
        <f>ROUNDUP((PLANEJAMENTO!$AZ$3/PLANEJAMENTO!$BG$3)*PLANEJAMENTO!$BJ$4,0)</f>
        <v>7</v>
      </c>
      <c r="V12" s="88">
        <f>ROUNDUP((PLANEJAMENTO!$AZ$3/PLANEJAMENTO!$BG$3)*PLANEJAMENTO!$BJ$4,0)</f>
        <v>7</v>
      </c>
      <c r="W12" s="43"/>
      <c r="X12" s="88">
        <f>ROUNDUP((PLANEJAMENTO!$AZ$3/PLANEJAMENTO!$BG$3)*PLANEJAMENTO!$BJ$4,0)</f>
        <v>7</v>
      </c>
      <c r="Y12" s="88">
        <f>ROUNDUP((PLANEJAMENTO!$AZ$3/PLANEJAMENTO!$BG$3)*PLANEJAMENTO!$BJ$4,0)</f>
        <v>7</v>
      </c>
      <c r="Z12" s="88">
        <f>ROUNDUP((PLANEJAMENTO!$AZ$3/PLANEJAMENTO!$BG$3)*PLANEJAMENTO!$BJ$4,0)</f>
        <v>7</v>
      </c>
      <c r="AA12" s="88">
        <f>ROUNDUP((PLANEJAMENTO!$AZ$3/PLANEJAMENTO!$BG$3)*PLANEJAMENTO!$BJ$4,0)</f>
        <v>7</v>
      </c>
      <c r="AB12" s="88">
        <f>ROUNDUP((PLANEJAMENTO!$AZ$3/PLANEJAMENTO!$BG$3)*PLANEJAMENTO!$BJ$4,0)</f>
        <v>7</v>
      </c>
      <c r="AC12" s="88">
        <f>ROUNDUP((PLANEJAMENTO!$AZ$3/PLANEJAMENTO!$BG$3)*PLANEJAMENTO!$BJ$4,0)</f>
        <v>7</v>
      </c>
      <c r="AD12" s="43"/>
      <c r="AE12" s="88">
        <f>ROUNDUP((PLANEJAMENTO!$AZ$3/PLANEJAMENTO!$BG$3)*PLANEJAMENTO!$BJ$4,0)</f>
        <v>7</v>
      </c>
      <c r="AF12" s="88">
        <f>ROUNDUP((PLANEJAMENTO!$AZ$3/PLANEJAMENTO!$BG$3)*PLANEJAMENTO!$BJ$4,0)</f>
        <v>7</v>
      </c>
      <c r="AG12" s="88">
        <f>ROUNDUP((PLANEJAMENTO!$AZ$3/PLANEJAMENTO!$BG$3)*PLANEJAMENTO!$BJ$4,0)</f>
        <v>7</v>
      </c>
      <c r="AH12" s="46"/>
      <c r="AI12" s="344">
        <f>SUM(D12:AG12)</f>
        <v>182</v>
      </c>
      <c r="AK12" s="282"/>
      <c r="AL12" s="73" t="s">
        <v>89</v>
      </c>
      <c r="AM12" s="88">
        <f>ROUNDUP((PLANEJAMENTO!$AZ$3/PLANEJAMENTO!$BG$3)*PLANEJAMENTO!$BJ$3,0)</f>
        <v>9</v>
      </c>
      <c r="AN12" s="88">
        <f>ROUNDUP((PLANEJAMENTO!$AZ$3/PLANEJAMENTO!$BG$3)*PLANEJAMENTO!$BJ$3,0)</f>
        <v>9</v>
      </c>
      <c r="AO12" s="88">
        <f>ROUNDUP((PLANEJAMENTO!$AZ$3/PLANEJAMENTO!$BG$3)*PLANEJAMENTO!$BJ$3,0)</f>
        <v>9</v>
      </c>
      <c r="AP12" s="43"/>
      <c r="AQ12" s="88">
        <f>ROUNDUP((PLANEJAMENTO!$AZ$3/PLANEJAMENTO!$BG$3)*PLANEJAMENTO!$BJ$3,0)</f>
        <v>9</v>
      </c>
      <c r="AR12" s="88">
        <f>ROUNDUP((PLANEJAMENTO!$AZ$3/PLANEJAMENTO!$BG$3)*PLANEJAMENTO!$BJ$3,0)</f>
        <v>9</v>
      </c>
      <c r="AS12" s="88">
        <f>ROUNDUP((PLANEJAMENTO!$AZ$3/PLANEJAMENTO!$BG$3)*PLANEJAMENTO!$BJ$3,0)</f>
        <v>9</v>
      </c>
      <c r="AT12" s="88">
        <f>ROUNDUP((PLANEJAMENTO!$AZ$3/PLANEJAMENTO!$BG$3)*PLANEJAMENTO!$BJ$3,0)</f>
        <v>9</v>
      </c>
      <c r="AU12" s="88">
        <f>ROUNDUP((PLANEJAMENTO!$AZ$3/PLANEJAMENTO!$BG$3)*PLANEJAMENTO!$BJ$3,0)</f>
        <v>9</v>
      </c>
      <c r="AV12" s="88">
        <f>ROUNDUP((PLANEJAMENTO!$AZ$3/PLANEJAMENTO!$BG$3)*PLANEJAMENTO!$BJ$3,0)</f>
        <v>9</v>
      </c>
      <c r="AW12" s="43"/>
      <c r="AX12" s="88">
        <f>ROUNDUP((PLANEJAMENTO!$AZ$3/PLANEJAMENTO!$BG$3)*PLANEJAMENTO!$BJ$3,0)</f>
        <v>9</v>
      </c>
      <c r="AY12" s="88">
        <f>ROUNDUP((PLANEJAMENTO!$AZ$3/PLANEJAMENTO!$BG$3)*PLANEJAMENTO!$BJ$3,0)</f>
        <v>9</v>
      </c>
      <c r="AZ12" s="88">
        <f>ROUNDUP((PLANEJAMENTO!$AZ$3/PLANEJAMENTO!$BG$3)*PLANEJAMENTO!$BJ$3,0)</f>
        <v>9</v>
      </c>
      <c r="BA12" s="88">
        <f>ROUNDUP((PLANEJAMENTO!$AZ$3/PLANEJAMENTO!$BG$3)*PLANEJAMENTO!$BJ$3,0)</f>
        <v>9</v>
      </c>
      <c r="BB12" s="88">
        <f>ROUNDUP((PLANEJAMENTO!$AZ$3/PLANEJAMENTO!$BG$3)*PLANEJAMENTO!$BJ$3,0)</f>
        <v>9</v>
      </c>
      <c r="BC12" s="88">
        <f>ROUNDUP((PLANEJAMENTO!$AZ$3/PLANEJAMENTO!$BG$3)*PLANEJAMENTO!$BJ$3,0)</f>
        <v>9</v>
      </c>
      <c r="BD12" s="43"/>
      <c r="BE12" s="88">
        <f>ROUNDUP((PLANEJAMENTO!$AZ$3/PLANEJAMENTO!$BG$3)*PLANEJAMENTO!$BJ$3,0)</f>
        <v>9</v>
      </c>
      <c r="BF12" s="88">
        <f>ROUNDUP((PLANEJAMENTO!$AZ$3/PLANEJAMENTO!$BG$3)*PLANEJAMENTO!$BJ$3,0)</f>
        <v>9</v>
      </c>
      <c r="BG12" s="88">
        <f>ROUNDUP((PLANEJAMENTO!$AZ$3/PLANEJAMENTO!$BG$3)*PLANEJAMENTO!$BJ$3,0)</f>
        <v>9</v>
      </c>
      <c r="BH12" s="88">
        <f>ROUNDUP((PLANEJAMENTO!$AZ$3/PLANEJAMENTO!$BG$3)*PLANEJAMENTO!$BJ$3,0)</f>
        <v>9</v>
      </c>
      <c r="BI12" s="88">
        <f>ROUNDUP((PLANEJAMENTO!$AZ$3/PLANEJAMENTO!$BG$3)*PLANEJAMENTO!$BJ$3,0)</f>
        <v>9</v>
      </c>
      <c r="BJ12" s="88">
        <f>ROUNDUP((PLANEJAMENTO!$AZ$3/PLANEJAMENTO!$BG$3)*PLANEJAMENTO!$BJ$3,0)</f>
        <v>9</v>
      </c>
      <c r="BK12" s="43"/>
      <c r="BL12" s="88">
        <f>ROUNDUP((PLANEJAMENTO!$AZ$3/PLANEJAMENTO!$BG$3)*PLANEJAMENTO!$BJ$3,0)</f>
        <v>9</v>
      </c>
      <c r="BM12" s="88">
        <f>ROUNDUP((PLANEJAMENTO!$AZ$3/PLANEJAMENTO!$BG$3)*PLANEJAMENTO!$BJ$3,0)</f>
        <v>9</v>
      </c>
      <c r="BN12" s="88">
        <f>ROUNDUP((PLANEJAMENTO!$AZ$3/PLANEJAMENTO!$BG$3)*PLANEJAMENTO!$BJ$3,0)</f>
        <v>9</v>
      </c>
      <c r="BO12" s="88">
        <f>ROUNDUP((PLANEJAMENTO!$AZ$3/PLANEJAMENTO!$BG$3)*PLANEJAMENTO!$BJ$3,0)</f>
        <v>9</v>
      </c>
      <c r="BP12" s="88">
        <f>ROUNDUP((PLANEJAMENTO!$AZ$3/PLANEJAMENTO!$BG$3)*PLANEJAMENTO!$BJ$3,0)</f>
        <v>9</v>
      </c>
      <c r="BQ12" s="88">
        <f>ROUNDUP((PLANEJAMENTO!$AZ$3/PLANEJAMENTO!$BG$3)*PLANEJAMENTO!$BJ$3,0)</f>
        <v>9</v>
      </c>
      <c r="BR12" s="344">
        <f>SUM(AM12:BP12)</f>
        <v>234</v>
      </c>
      <c r="BS12" s="353"/>
      <c r="BT12" s="282"/>
      <c r="BU12" s="73" t="s">
        <v>89</v>
      </c>
      <c r="BV12" s="43"/>
      <c r="BW12" s="88">
        <f>ROUNDUP((PLANEJAMENTO!$AZ$3/PLANEJAMENTO!$BG$3)*PLANEJAMENTO!$BJ$3,0)</f>
        <v>9</v>
      </c>
      <c r="BX12" s="88">
        <f>ROUNDUP((PLANEJAMENTO!$AZ$3/PLANEJAMENTO!$BG$3)*PLANEJAMENTO!$BJ$3,0)</f>
        <v>9</v>
      </c>
      <c r="BY12" s="88">
        <f>ROUNDUP((PLANEJAMENTO!$AZ$3/PLANEJAMENTO!$BG$3)*PLANEJAMENTO!$BJ$3,0)</f>
        <v>9</v>
      </c>
      <c r="BZ12" s="88">
        <f>ROUNDUP((PLANEJAMENTO!$AZ$3/PLANEJAMENTO!$BG$3)*PLANEJAMENTO!$BJ$3,0)</f>
        <v>9</v>
      </c>
      <c r="CA12" s="88">
        <f>ROUNDUP((PLANEJAMENTO!$AZ$3/PLANEJAMENTO!$BG$3)*PLANEJAMENTO!$BJ$3,0)</f>
        <v>9</v>
      </c>
      <c r="CB12" s="88">
        <f>ROUNDUP((PLANEJAMENTO!$AZ$3/PLANEJAMENTO!$BG$3)*PLANEJAMENTO!$BJ$3,0)</f>
        <v>9</v>
      </c>
      <c r="CC12" s="43"/>
      <c r="CD12" s="88">
        <f>ROUNDUP((PLANEJAMENTO!$AZ$3/PLANEJAMENTO!$BG$3)*PLANEJAMENTO!$BJ$3,0)</f>
        <v>9</v>
      </c>
      <c r="CE12" s="88">
        <f>ROUNDUP((PLANEJAMENTO!$AZ$3/PLANEJAMENTO!$BG$3)*PLANEJAMENTO!$BJ$3,0)</f>
        <v>9</v>
      </c>
      <c r="CF12" s="88">
        <f>ROUNDUP((PLANEJAMENTO!$AZ$3/PLANEJAMENTO!$BG$3)*PLANEJAMENTO!$BJ$3,0)</f>
        <v>9</v>
      </c>
      <c r="CG12" s="88">
        <f>ROUNDUP((PLANEJAMENTO!$AZ$3/PLANEJAMENTO!$BG$3)*PLANEJAMENTO!$BJ$3,0)</f>
        <v>9</v>
      </c>
      <c r="CH12" s="88">
        <f>ROUNDUP((PLANEJAMENTO!$AZ$3/PLANEJAMENTO!$BG$3)*PLANEJAMENTO!$BJ$3,0)</f>
        <v>9</v>
      </c>
      <c r="CI12" s="88">
        <f>ROUNDUP((PLANEJAMENTO!$AZ$3/PLANEJAMENTO!$BG$3)*PLANEJAMENTO!$BJ$3,0)</f>
        <v>9</v>
      </c>
      <c r="CJ12" s="43"/>
      <c r="CK12" s="88">
        <f>ROUNDUP((PLANEJAMENTO!$AZ$3/PLANEJAMENTO!$BG$3)*PLANEJAMENTO!$BJ$3,0)</f>
        <v>9</v>
      </c>
      <c r="CL12" s="88">
        <f>ROUNDUP((PLANEJAMENTO!$AZ$3/PLANEJAMENTO!$BG$3)*PLANEJAMENTO!$BJ$3,0)</f>
        <v>9</v>
      </c>
      <c r="CM12" s="88">
        <f>ROUNDUP((PLANEJAMENTO!$AZ$3/PLANEJAMENTO!$BG$3)*PLANEJAMENTO!$BJ$3,0)</f>
        <v>9</v>
      </c>
      <c r="CN12" s="88">
        <f>ROUNDUP((PLANEJAMENTO!$AZ$3/PLANEJAMENTO!$BG$3)*PLANEJAMENTO!$BJ$3,0)</f>
        <v>9</v>
      </c>
      <c r="CO12" s="88">
        <f>ROUNDUP((PLANEJAMENTO!$AZ$3/PLANEJAMENTO!$BG$3)*PLANEJAMENTO!$BJ$3,0)</f>
        <v>9</v>
      </c>
      <c r="CP12" s="88">
        <f>ROUNDUP((PLANEJAMENTO!$AZ$3/PLANEJAMENTO!$BG$3)*PLANEJAMENTO!$BJ$3,0)</f>
        <v>9</v>
      </c>
      <c r="CQ12" s="43"/>
      <c r="CR12" s="88">
        <f>ROUNDUP((PLANEJAMENTO!$AZ$3/PLANEJAMENTO!$BG$3)*PLANEJAMENTO!$BJ$3,0)</f>
        <v>9</v>
      </c>
      <c r="CS12" s="88">
        <f>ROUNDUP((PLANEJAMENTO!$AZ$3/PLANEJAMENTO!$BG$3)*PLANEJAMENTO!$BJ$3,0)</f>
        <v>9</v>
      </c>
      <c r="CT12" s="88">
        <f>ROUNDUP((PLANEJAMENTO!$AZ$3/PLANEJAMENTO!$BG$3)*PLANEJAMENTO!$BJ$3,0)</f>
        <v>9</v>
      </c>
      <c r="CU12" s="88">
        <f>ROUNDUP((PLANEJAMENTO!$AZ$3/PLANEJAMENTO!$BG$3)*PLANEJAMENTO!$BJ$3,0)</f>
        <v>9</v>
      </c>
      <c r="CV12" s="88">
        <f>ROUNDUP((PLANEJAMENTO!$AZ$3/PLANEJAMENTO!$BG$3)*PLANEJAMENTO!$BJ$3,0)</f>
        <v>9</v>
      </c>
      <c r="CW12" s="88">
        <f>ROUNDUP((PLANEJAMENTO!$AZ$3/PLANEJAMENTO!$BG$3)*PLANEJAMENTO!$BJ$3,0)</f>
        <v>9</v>
      </c>
      <c r="CX12" s="43"/>
      <c r="CY12" s="88">
        <f>ROUNDUP((PLANEJAMENTO!$AZ$3/PLANEJAMENTO!$BG$3)*PLANEJAMENTO!$BJ$3,0)</f>
        <v>9</v>
      </c>
      <c r="CZ12" s="46"/>
      <c r="DA12" s="344">
        <f>SUM(BV12:CY12)</f>
        <v>225</v>
      </c>
      <c r="DB12" s="354"/>
      <c r="DC12" s="354"/>
      <c r="DD12" s="354"/>
      <c r="DE12" s="354"/>
      <c r="DF12" s="354"/>
      <c r="DG12" s="354"/>
      <c r="DH12" s="354"/>
      <c r="DI12" s="354"/>
      <c r="DJ12" s="354"/>
      <c r="DK12" s="354"/>
      <c r="DL12" s="354"/>
      <c r="DM12" s="354"/>
      <c r="DN12" s="354"/>
      <c r="DO12" s="354"/>
      <c r="DP12" s="354"/>
      <c r="DQ12" s="354"/>
      <c r="DR12" s="354"/>
      <c r="DS12" s="354"/>
      <c r="DT12" s="354"/>
      <c r="DU12" s="354"/>
      <c r="DV12" s="354"/>
      <c r="DW12" s="354"/>
      <c r="DX12" s="354"/>
      <c r="DY12" s="354"/>
      <c r="DZ12" s="354"/>
      <c r="EA12" s="354"/>
      <c r="EB12" s="354"/>
      <c r="EC12" s="354"/>
      <c r="ED12" s="354"/>
      <c r="EE12" s="354"/>
      <c r="EF12" s="354"/>
    </row>
    <row r="13" spans="1:136" ht="15" customHeight="1">
      <c r="A13" s="285"/>
      <c r="B13" s="282"/>
      <c r="C13" s="73" t="s">
        <v>388</v>
      </c>
      <c r="D13" s="88">
        <f>SUM(D11:D12)</f>
        <v>124</v>
      </c>
      <c r="E13" s="88">
        <f t="shared" ref="E13:H13" si="43">SUM(E11:E12)</f>
        <v>124</v>
      </c>
      <c r="F13" s="88">
        <f t="shared" si="43"/>
        <v>124</v>
      </c>
      <c r="G13" s="88">
        <f t="shared" si="43"/>
        <v>124</v>
      </c>
      <c r="H13" s="88">
        <f t="shared" si="43"/>
        <v>124</v>
      </c>
      <c r="I13" s="43"/>
      <c r="J13" s="88">
        <f>SUM(J11:J12)</f>
        <v>124</v>
      </c>
      <c r="K13" s="88">
        <f t="shared" ref="K13:N13" si="44">SUM(K11:K12)</f>
        <v>124</v>
      </c>
      <c r="L13" s="88">
        <f t="shared" si="44"/>
        <v>124</v>
      </c>
      <c r="M13" s="88">
        <f t="shared" si="44"/>
        <v>124</v>
      </c>
      <c r="N13" s="88">
        <f t="shared" si="44"/>
        <v>124</v>
      </c>
      <c r="O13" s="88">
        <f>SUM(O11:O12)</f>
        <v>124</v>
      </c>
      <c r="P13" s="43"/>
      <c r="Q13" s="88">
        <f>SUM(Q11:Q12)</f>
        <v>124</v>
      </c>
      <c r="R13" s="88">
        <f t="shared" ref="R13:U13" si="45">SUM(R11:R12)</f>
        <v>124</v>
      </c>
      <c r="S13" s="88">
        <f t="shared" si="45"/>
        <v>124</v>
      </c>
      <c r="T13" s="88">
        <f t="shared" si="45"/>
        <v>124</v>
      </c>
      <c r="U13" s="88">
        <f t="shared" si="45"/>
        <v>124</v>
      </c>
      <c r="V13" s="88">
        <f>SUM(V11:V12)</f>
        <v>124</v>
      </c>
      <c r="W13" s="43"/>
      <c r="X13" s="88">
        <f>SUM(X11:X12)</f>
        <v>124</v>
      </c>
      <c r="Y13" s="88">
        <f t="shared" ref="Y13:AB13" si="46">SUM(Y11:Y12)</f>
        <v>124</v>
      </c>
      <c r="Z13" s="88">
        <f t="shared" si="46"/>
        <v>124</v>
      </c>
      <c r="AA13" s="88">
        <f t="shared" si="46"/>
        <v>124</v>
      </c>
      <c r="AB13" s="88">
        <f t="shared" si="46"/>
        <v>124</v>
      </c>
      <c r="AC13" s="88">
        <f>SUM(AC11:AC12)</f>
        <v>124</v>
      </c>
      <c r="AD13" s="43"/>
      <c r="AE13" s="88">
        <f t="shared" ref="AE13:AF13" si="47">SUM(AE11:AE12)</f>
        <v>124</v>
      </c>
      <c r="AF13" s="88">
        <f t="shared" si="47"/>
        <v>124</v>
      </c>
      <c r="AG13" s="88">
        <f>SUM(AG11:AG12)</f>
        <v>124</v>
      </c>
      <c r="AH13" s="46"/>
      <c r="AI13" s="89"/>
      <c r="AK13" s="282"/>
      <c r="AL13" s="73" t="s">
        <v>388</v>
      </c>
      <c r="AM13" s="88">
        <f>SUM(AM11:AM12)</f>
        <v>117</v>
      </c>
      <c r="AN13" s="88">
        <f t="shared" ref="AN13:AO13" si="48">SUM(AN11:AN12)</f>
        <v>117</v>
      </c>
      <c r="AO13" s="88">
        <f t="shared" si="48"/>
        <v>117</v>
      </c>
      <c r="AP13" s="43"/>
      <c r="AQ13" s="88">
        <f>SUM(AQ11:AQ12)</f>
        <v>117</v>
      </c>
      <c r="AR13" s="88">
        <f t="shared" ref="AR13:AU13" si="49">SUM(AR11:AR12)</f>
        <v>117</v>
      </c>
      <c r="AS13" s="88">
        <f t="shared" si="49"/>
        <v>117</v>
      </c>
      <c r="AT13" s="88">
        <f t="shared" si="49"/>
        <v>117</v>
      </c>
      <c r="AU13" s="88">
        <f t="shared" si="49"/>
        <v>117</v>
      </c>
      <c r="AV13" s="88">
        <f>SUM(AV11:AV12)</f>
        <v>117</v>
      </c>
      <c r="AW13" s="43"/>
      <c r="AX13" s="88">
        <f>SUM(AX11:AX12)</f>
        <v>117</v>
      </c>
      <c r="AY13" s="88">
        <f t="shared" ref="AY13:BB13" si="50">SUM(AY11:AY12)</f>
        <v>117</v>
      </c>
      <c r="AZ13" s="88">
        <f t="shared" si="50"/>
        <v>117</v>
      </c>
      <c r="BA13" s="88">
        <f t="shared" si="50"/>
        <v>117</v>
      </c>
      <c r="BB13" s="88">
        <f t="shared" si="50"/>
        <v>117</v>
      </c>
      <c r="BC13" s="88">
        <f>SUM(BC11:BC12)</f>
        <v>117</v>
      </c>
      <c r="BD13" s="43"/>
      <c r="BE13" s="88">
        <f>SUM(BE11:BE12)</f>
        <v>117</v>
      </c>
      <c r="BF13" s="88">
        <f t="shared" ref="BF13:BI13" si="51">SUM(BF11:BF12)</f>
        <v>117</v>
      </c>
      <c r="BG13" s="88">
        <f t="shared" si="51"/>
        <v>117</v>
      </c>
      <c r="BH13" s="88">
        <f t="shared" si="51"/>
        <v>117</v>
      </c>
      <c r="BI13" s="88">
        <f t="shared" si="51"/>
        <v>117</v>
      </c>
      <c r="BJ13" s="88">
        <f>SUM(BJ11:BJ12)</f>
        <v>117</v>
      </c>
      <c r="BK13" s="43"/>
      <c r="BL13" s="88">
        <f>SUM(BL11:BL12)</f>
        <v>117</v>
      </c>
      <c r="BM13" s="88">
        <f t="shared" ref="BM13:BQ13" si="52">SUM(BM11:BM12)</f>
        <v>117</v>
      </c>
      <c r="BN13" s="88">
        <f t="shared" si="52"/>
        <v>117</v>
      </c>
      <c r="BO13" s="88">
        <f t="shared" si="52"/>
        <v>117</v>
      </c>
      <c r="BP13" s="88">
        <f t="shared" si="52"/>
        <v>117</v>
      </c>
      <c r="BQ13" s="88">
        <f t="shared" si="52"/>
        <v>117</v>
      </c>
      <c r="BR13" s="89"/>
      <c r="BS13" s="353"/>
      <c r="BT13" s="282"/>
      <c r="BU13" s="73" t="s">
        <v>388</v>
      </c>
      <c r="BV13" s="43"/>
      <c r="BW13" s="88">
        <f t="shared" ref="BW13:BZ13" si="53">SUM(BW11:BW12)</f>
        <v>126</v>
      </c>
      <c r="BX13" s="88">
        <f t="shared" si="53"/>
        <v>126</v>
      </c>
      <c r="BY13" s="88">
        <f t="shared" si="53"/>
        <v>126</v>
      </c>
      <c r="BZ13" s="88">
        <f t="shared" si="53"/>
        <v>126</v>
      </c>
      <c r="CA13" s="88">
        <f>SUM(CA11:CA12)</f>
        <v>126</v>
      </c>
      <c r="CB13" s="88">
        <f>SUM(CB11:CB12)</f>
        <v>126</v>
      </c>
      <c r="CC13" s="43"/>
      <c r="CD13" s="88">
        <f t="shared" ref="CD13:CF13" si="54">SUM(CD11:CD12)</f>
        <v>126</v>
      </c>
      <c r="CE13" s="88">
        <f t="shared" si="54"/>
        <v>126</v>
      </c>
      <c r="CF13" s="88">
        <f t="shared" si="54"/>
        <v>126</v>
      </c>
      <c r="CG13" s="88">
        <f>SUM(CG11:CG12)</f>
        <v>126</v>
      </c>
      <c r="CH13" s="88">
        <f>SUM(CH11:CH12)</f>
        <v>126</v>
      </c>
      <c r="CI13" s="88">
        <f>SUM(CI11:CI12)</f>
        <v>126</v>
      </c>
      <c r="CJ13" s="43"/>
      <c r="CK13" s="88">
        <f t="shared" ref="CK13:CM13" si="55">SUM(CK11:CK12)</f>
        <v>126</v>
      </c>
      <c r="CL13" s="88">
        <f t="shared" si="55"/>
        <v>126</v>
      </c>
      <c r="CM13" s="88">
        <f t="shared" si="55"/>
        <v>126</v>
      </c>
      <c r="CN13" s="88">
        <f>SUM(CN11:CN12)</f>
        <v>126</v>
      </c>
      <c r="CO13" s="88">
        <f>SUM(CO11:CO12)</f>
        <v>126</v>
      </c>
      <c r="CP13" s="88">
        <f>SUM(CP11:CP12)</f>
        <v>126</v>
      </c>
      <c r="CQ13" s="43"/>
      <c r="CR13" s="88">
        <f t="shared" ref="CR13:CT13" si="56">SUM(CR11:CR12)</f>
        <v>126</v>
      </c>
      <c r="CS13" s="88">
        <f t="shared" si="56"/>
        <v>126</v>
      </c>
      <c r="CT13" s="88">
        <f t="shared" si="56"/>
        <v>126</v>
      </c>
      <c r="CU13" s="88">
        <f>SUM(CU11:CU12)</f>
        <v>126</v>
      </c>
      <c r="CV13" s="88">
        <f>SUM(CV11:CV12)</f>
        <v>126</v>
      </c>
      <c r="CW13" s="88">
        <f t="shared" ref="CW13" si="57">SUM(CW11:CW12)</f>
        <v>126</v>
      </c>
      <c r="CX13" s="43"/>
      <c r="CY13" s="88">
        <f>SUM(CY11:CY12)</f>
        <v>126</v>
      </c>
      <c r="CZ13" s="46"/>
      <c r="DA13" s="89"/>
      <c r="DB13" s="354"/>
      <c r="DC13" s="354"/>
      <c r="DD13" s="354"/>
      <c r="DE13" s="354"/>
      <c r="DF13" s="354"/>
      <c r="DG13" s="354"/>
      <c r="DH13" s="354"/>
      <c r="DI13" s="354"/>
      <c r="DJ13" s="354"/>
      <c r="DK13" s="354"/>
      <c r="DL13" s="354"/>
      <c r="DM13" s="354"/>
      <c r="DN13" s="354"/>
      <c r="DO13" s="354"/>
      <c r="DP13" s="354"/>
      <c r="DQ13" s="354"/>
      <c r="DR13" s="354"/>
      <c r="DS13" s="354"/>
      <c r="DT13" s="354"/>
      <c r="DU13" s="354"/>
      <c r="DV13" s="354"/>
      <c r="DW13" s="354"/>
      <c r="DX13" s="354"/>
      <c r="DY13" s="354"/>
      <c r="DZ13" s="354"/>
      <c r="EA13" s="354"/>
      <c r="EB13" s="354"/>
      <c r="EC13" s="354"/>
      <c r="ED13" s="354"/>
      <c r="EE13" s="354"/>
      <c r="EF13" s="354"/>
    </row>
    <row r="14" spans="1:136" ht="15" customHeight="1">
      <c r="A14" s="285"/>
      <c r="B14" s="282"/>
      <c r="C14" s="35" t="s">
        <v>45</v>
      </c>
      <c r="D14" s="33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28"/>
      <c r="AI14" s="30">
        <f>SUM(D14:AG14)</f>
        <v>0</v>
      </c>
      <c r="AK14" s="282"/>
      <c r="AL14" s="35" t="s">
        <v>45</v>
      </c>
      <c r="AM14" s="33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30">
        <f>SUM(AM14:BP14)</f>
        <v>0</v>
      </c>
      <c r="BS14" s="353"/>
      <c r="BT14" s="282"/>
      <c r="BU14" s="35" t="s">
        <v>45</v>
      </c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28"/>
      <c r="DA14" s="30">
        <f>SUM(BV14:CY14)</f>
        <v>0</v>
      </c>
      <c r="DB14" s="354"/>
      <c r="DC14" s="354"/>
      <c r="DD14" s="354"/>
      <c r="DE14" s="354"/>
      <c r="DF14" s="354"/>
      <c r="DG14" s="354"/>
      <c r="DH14" s="354"/>
      <c r="DI14" s="354"/>
      <c r="DJ14" s="354"/>
      <c r="DK14" s="354"/>
      <c r="DL14" s="354"/>
      <c r="DM14" s="354"/>
      <c r="DN14" s="354"/>
      <c r="DO14" s="354"/>
      <c r="DP14" s="354"/>
      <c r="DQ14" s="354"/>
      <c r="DR14" s="354"/>
      <c r="DS14" s="354"/>
      <c r="DT14" s="354"/>
      <c r="DU14" s="354"/>
      <c r="DV14" s="354"/>
      <c r="DW14" s="354"/>
      <c r="DX14" s="354"/>
      <c r="DY14" s="354"/>
      <c r="DZ14" s="354"/>
      <c r="EA14" s="354"/>
      <c r="EB14" s="354"/>
      <c r="EC14" s="354"/>
      <c r="ED14" s="354"/>
      <c r="EE14" s="354"/>
      <c r="EF14" s="354"/>
    </row>
    <row r="15" spans="1:136" ht="15" customHeight="1" thickBot="1">
      <c r="A15" s="285"/>
      <c r="B15" s="282"/>
      <c r="C15" s="73" t="s">
        <v>93</v>
      </c>
      <c r="D15" s="342">
        <f>IF(D14&gt;D11,D11,D14)-D11</f>
        <v>-117</v>
      </c>
      <c r="E15" s="342">
        <f>D15+(IF(E14&gt;E11,E11,E14)-E11)</f>
        <v>-234</v>
      </c>
      <c r="F15" s="342">
        <f t="shared" ref="F15:H15" si="58">E15+(IF(F14&gt;F11,F11,F14)-F11)</f>
        <v>-351</v>
      </c>
      <c r="G15" s="342">
        <f t="shared" si="58"/>
        <v>-468</v>
      </c>
      <c r="H15" s="342">
        <f t="shared" si="58"/>
        <v>-585</v>
      </c>
      <c r="I15" s="27"/>
      <c r="J15" s="342">
        <f>H15+(IF(J14&gt;J11,J11,J14)-J11)</f>
        <v>-702</v>
      </c>
      <c r="K15" s="342">
        <f t="shared" ref="K15:O15" si="59">J15+(IF(K14&gt;K11,K11,K14)-K11)</f>
        <v>-819</v>
      </c>
      <c r="L15" s="342">
        <f t="shared" si="59"/>
        <v>-936</v>
      </c>
      <c r="M15" s="342">
        <f t="shared" si="59"/>
        <v>-1053</v>
      </c>
      <c r="N15" s="342">
        <f t="shared" si="59"/>
        <v>-1170</v>
      </c>
      <c r="O15" s="342">
        <f t="shared" si="59"/>
        <v>-1287</v>
      </c>
      <c r="P15" s="27"/>
      <c r="Q15" s="342">
        <f>O15+(IF(Q14&gt;Q11,Q11,Q14)-Q11)</f>
        <v>-1404</v>
      </c>
      <c r="R15" s="342">
        <f t="shared" ref="R15:V15" si="60">Q15+(IF(R14&gt;R11,R11,R14)-R11)</f>
        <v>-1521</v>
      </c>
      <c r="S15" s="342">
        <f t="shared" si="60"/>
        <v>-1638</v>
      </c>
      <c r="T15" s="342">
        <f t="shared" si="60"/>
        <v>-1755</v>
      </c>
      <c r="U15" s="342">
        <f t="shared" si="60"/>
        <v>-1872</v>
      </c>
      <c r="V15" s="342">
        <f t="shared" si="60"/>
        <v>-1989</v>
      </c>
      <c r="W15" s="27"/>
      <c r="X15" s="342">
        <f>V15+(IF(X14&gt;X11,X11,X14)-X11)</f>
        <v>-2106</v>
      </c>
      <c r="Y15" s="342">
        <f t="shared" ref="Y15:AC15" si="61">X15+(IF(Y14&gt;Y11,Y11,Y14)-Y11)</f>
        <v>-2223</v>
      </c>
      <c r="Z15" s="342">
        <f t="shared" si="61"/>
        <v>-2340</v>
      </c>
      <c r="AA15" s="342">
        <f t="shared" si="61"/>
        <v>-2457</v>
      </c>
      <c r="AB15" s="342">
        <f t="shared" si="61"/>
        <v>-2574</v>
      </c>
      <c r="AC15" s="342">
        <f t="shared" si="61"/>
        <v>-2691</v>
      </c>
      <c r="AD15" s="27"/>
      <c r="AE15" s="342">
        <f>AC15+(IF(AE14&gt;AE11,AE11,AE14)-AE11)</f>
        <v>-2808</v>
      </c>
      <c r="AF15" s="342">
        <f t="shared" ref="AF15:AG15" si="62">AE15+(IF(AF14&gt;AF11,AF11,AF14)-AF11)</f>
        <v>-2925</v>
      </c>
      <c r="AG15" s="342">
        <f t="shared" si="62"/>
        <v>-3042</v>
      </c>
      <c r="AH15" s="29"/>
      <c r="AI15" s="31">
        <f>ROUNDUP(AG15,0)</f>
        <v>-3042</v>
      </c>
      <c r="AK15" s="282"/>
      <c r="AL15" s="73" t="s">
        <v>93</v>
      </c>
      <c r="AM15" s="342">
        <f>AK15+(IF(AM14&gt;AM11,AM11,AM14)-AM11)</f>
        <v>-108</v>
      </c>
      <c r="AN15" s="342">
        <f t="shared" ref="AN15:AO15" si="63">AM15+(IF(AN14&gt;AN11,AN11,AN14)-AN11)</f>
        <v>-216</v>
      </c>
      <c r="AO15" s="342">
        <f t="shared" si="63"/>
        <v>-324</v>
      </c>
      <c r="AP15" s="27"/>
      <c r="AQ15" s="342">
        <f>AO15+(IF(AQ14&gt;AQ11,AQ11,AQ14)-AQ11)</f>
        <v>-432</v>
      </c>
      <c r="AR15" s="342">
        <f t="shared" ref="AR15:AV15" si="64">AQ15+(IF(AR14&gt;AR11,AR11,AR14)-AR11)</f>
        <v>-540</v>
      </c>
      <c r="AS15" s="342">
        <f t="shared" si="64"/>
        <v>-648</v>
      </c>
      <c r="AT15" s="342">
        <f t="shared" si="64"/>
        <v>-756</v>
      </c>
      <c r="AU15" s="342">
        <f t="shared" si="64"/>
        <v>-864</v>
      </c>
      <c r="AV15" s="342">
        <f t="shared" si="64"/>
        <v>-972</v>
      </c>
      <c r="AW15" s="27"/>
      <c r="AX15" s="342">
        <f>AV15+(IF(AX14&gt;AX11,AX11,AX14)-AX11)</f>
        <v>-1080</v>
      </c>
      <c r="AY15" s="342">
        <f t="shared" ref="AY15:BC15" si="65">AX15+(IF(AY14&gt;AY11,AY11,AY14)-AY11)</f>
        <v>-1188</v>
      </c>
      <c r="AZ15" s="342">
        <f t="shared" si="65"/>
        <v>-1296</v>
      </c>
      <c r="BA15" s="342">
        <f t="shared" si="65"/>
        <v>-1404</v>
      </c>
      <c r="BB15" s="342">
        <f t="shared" si="65"/>
        <v>-1512</v>
      </c>
      <c r="BC15" s="342">
        <f t="shared" si="65"/>
        <v>-1620</v>
      </c>
      <c r="BD15" s="27"/>
      <c r="BE15" s="342">
        <f>BC15+(IF(BE14&gt;BE11,BE11,BE14)-BE11)</f>
        <v>-1728</v>
      </c>
      <c r="BF15" s="342">
        <f t="shared" ref="BF15:BJ15" si="66">BE15+(IF(BF14&gt;BF11,BF11,BF14)-BF11)</f>
        <v>-1836</v>
      </c>
      <c r="BG15" s="342">
        <f t="shared" si="66"/>
        <v>-1944</v>
      </c>
      <c r="BH15" s="342">
        <f t="shared" si="66"/>
        <v>-2052</v>
      </c>
      <c r="BI15" s="342">
        <f t="shared" si="66"/>
        <v>-2160</v>
      </c>
      <c r="BJ15" s="342">
        <f t="shared" si="66"/>
        <v>-2268</v>
      </c>
      <c r="BK15" s="27"/>
      <c r="BL15" s="342">
        <f>BJ15+(IF(BL14&gt;BL11,BL11,BL14)-BL11)</f>
        <v>-2376</v>
      </c>
      <c r="BM15" s="342">
        <f t="shared" ref="BM15:BQ15" si="67">BL15+(IF(BM14&gt;BM11,BM11,BM14)-BM11)</f>
        <v>-2484</v>
      </c>
      <c r="BN15" s="342">
        <f t="shared" si="67"/>
        <v>-2592</v>
      </c>
      <c r="BO15" s="342">
        <f t="shared" si="67"/>
        <v>-2700</v>
      </c>
      <c r="BP15" s="342">
        <f t="shared" si="67"/>
        <v>-2808</v>
      </c>
      <c r="BQ15" s="342">
        <f t="shared" si="67"/>
        <v>-2916</v>
      </c>
      <c r="BR15" s="31">
        <f>ROUNDUP(BP15,0)</f>
        <v>-2808</v>
      </c>
      <c r="BS15" s="353"/>
      <c r="BT15" s="282"/>
      <c r="BU15" s="73" t="s">
        <v>93</v>
      </c>
      <c r="BV15" s="27"/>
      <c r="BW15" s="342">
        <f>BV15+(IF(BW14&gt;BW11,BW11,BW14)-BW11)</f>
        <v>-117</v>
      </c>
      <c r="BX15" s="342">
        <f t="shared" ref="BX15:CB15" si="68">BW15+(IF(BX14&gt;BX11,BX11,BX14)-BX11)</f>
        <v>-234</v>
      </c>
      <c r="BY15" s="342">
        <f t="shared" si="68"/>
        <v>-351</v>
      </c>
      <c r="BZ15" s="342">
        <f t="shared" si="68"/>
        <v>-468</v>
      </c>
      <c r="CA15" s="342">
        <f t="shared" si="68"/>
        <v>-585</v>
      </c>
      <c r="CB15" s="342">
        <f t="shared" si="68"/>
        <v>-702</v>
      </c>
      <c r="CC15" s="27"/>
      <c r="CD15" s="342">
        <f>CB15+(IF(CD14&gt;CD11,CD11,CD14)-CD11)</f>
        <v>-819</v>
      </c>
      <c r="CE15" s="342">
        <f t="shared" ref="CE15:CI15" si="69">CD15+(IF(CE14&gt;CE11,CE11,CE14)-CE11)</f>
        <v>-936</v>
      </c>
      <c r="CF15" s="342">
        <f t="shared" si="69"/>
        <v>-1053</v>
      </c>
      <c r="CG15" s="342">
        <f t="shared" si="69"/>
        <v>-1170</v>
      </c>
      <c r="CH15" s="342">
        <f t="shared" si="69"/>
        <v>-1287</v>
      </c>
      <c r="CI15" s="342">
        <f t="shared" si="69"/>
        <v>-1404</v>
      </c>
      <c r="CJ15" s="27"/>
      <c r="CK15" s="342">
        <f>CI15+(IF(CK14&gt;CK11,CK11,CK14)-CK11)</f>
        <v>-1521</v>
      </c>
      <c r="CL15" s="342">
        <f t="shared" ref="CL15:CP15" si="70">CK15+(IF(CL14&gt;CL11,CL11,CL14)-CL11)</f>
        <v>-1638</v>
      </c>
      <c r="CM15" s="342">
        <f t="shared" si="70"/>
        <v>-1755</v>
      </c>
      <c r="CN15" s="342">
        <f t="shared" si="70"/>
        <v>-1872</v>
      </c>
      <c r="CO15" s="342">
        <f t="shared" si="70"/>
        <v>-1989</v>
      </c>
      <c r="CP15" s="342">
        <f t="shared" si="70"/>
        <v>-2106</v>
      </c>
      <c r="CQ15" s="27"/>
      <c r="CR15" s="342">
        <f>CP15+(IF(CR14&gt;CR11,CR11,CR14)-CR11)</f>
        <v>-2223</v>
      </c>
      <c r="CS15" s="342">
        <f t="shared" ref="CS15:CW15" si="71">CR15+(IF(CS14&gt;CS11,CS11,CS14)-CS11)</f>
        <v>-2340</v>
      </c>
      <c r="CT15" s="342">
        <f t="shared" si="71"/>
        <v>-2457</v>
      </c>
      <c r="CU15" s="342">
        <f t="shared" si="71"/>
        <v>-2574</v>
      </c>
      <c r="CV15" s="342">
        <f t="shared" si="71"/>
        <v>-2691</v>
      </c>
      <c r="CW15" s="342">
        <f t="shared" si="71"/>
        <v>-2808</v>
      </c>
      <c r="CX15" s="27"/>
      <c r="CY15" s="342">
        <f>CW15+(IF(CY14&gt;CY11,CY11,CY14)-CY11)</f>
        <v>-2925</v>
      </c>
      <c r="CZ15" s="29"/>
      <c r="DA15" s="31">
        <f>ROUNDUP(CY15,0)</f>
        <v>-2925</v>
      </c>
      <c r="DB15" s="354"/>
      <c r="DC15" s="354"/>
      <c r="DD15" s="354"/>
      <c r="DE15" s="354"/>
      <c r="DF15" s="354"/>
      <c r="DG15" s="354"/>
      <c r="DH15" s="354"/>
      <c r="DI15" s="354"/>
      <c r="DJ15" s="354"/>
      <c r="DK15" s="354"/>
      <c r="DL15" s="354"/>
      <c r="DM15" s="354"/>
      <c r="DN15" s="354"/>
      <c r="DO15" s="354"/>
      <c r="DP15" s="354"/>
      <c r="DQ15" s="354"/>
      <c r="DR15" s="354"/>
      <c r="DS15" s="354"/>
      <c r="DT15" s="354"/>
      <c r="DU15" s="354"/>
      <c r="DV15" s="354"/>
      <c r="DW15" s="354"/>
      <c r="DX15" s="354"/>
      <c r="DY15" s="354"/>
      <c r="DZ15" s="354"/>
      <c r="EA15" s="354"/>
      <c r="EB15" s="354"/>
      <c r="EC15" s="354"/>
      <c r="ED15" s="354"/>
      <c r="EE15" s="354"/>
      <c r="EF15" s="354"/>
    </row>
    <row r="16" spans="1:136" ht="15.75" customHeight="1" thickBot="1">
      <c r="A16" s="285"/>
      <c r="B16" s="283"/>
      <c r="C16" s="142" t="s">
        <v>94</v>
      </c>
      <c r="D16" s="341">
        <f>IF(D14&gt;172,D14-172,0)-D12</f>
        <v>-7</v>
      </c>
      <c r="E16" s="341">
        <f>D16 + (IF(E14&gt;172,E14-172,0)-E12)</f>
        <v>-14</v>
      </c>
      <c r="F16" s="341">
        <f t="shared" ref="F16:H16" si="72">E16 + (IF(F14&gt;172,F14-172,0)-F12)</f>
        <v>-21</v>
      </c>
      <c r="G16" s="341">
        <f t="shared" si="72"/>
        <v>-28</v>
      </c>
      <c r="H16" s="341">
        <f t="shared" si="72"/>
        <v>-35</v>
      </c>
      <c r="I16" s="140"/>
      <c r="J16" s="341">
        <f>H16+(IF(J14&gt;172,J14-172,0)-J12)</f>
        <v>-42</v>
      </c>
      <c r="K16" s="341">
        <f>J16 + (IF(K14&gt;172,K14-172,0)-K12)</f>
        <v>-49</v>
      </c>
      <c r="L16" s="341">
        <f t="shared" ref="L16:O16" si="73">K16 + (IF(L14&gt;172,L14-172,0)-L12)</f>
        <v>-56</v>
      </c>
      <c r="M16" s="341">
        <f t="shared" si="73"/>
        <v>-63</v>
      </c>
      <c r="N16" s="341">
        <f t="shared" si="73"/>
        <v>-70</v>
      </c>
      <c r="O16" s="341">
        <f t="shared" si="73"/>
        <v>-77</v>
      </c>
      <c r="P16" s="140"/>
      <c r="Q16" s="341">
        <f>O16+(IF(Q14&gt;172,Q14-172,0)-Q12)</f>
        <v>-84</v>
      </c>
      <c r="R16" s="341">
        <f>Q16 + (IF(R14&gt;172,R14-172,0)-R12)</f>
        <v>-91</v>
      </c>
      <c r="S16" s="341">
        <f t="shared" ref="S16:V16" si="74">R16 + (IF(S14&gt;172,S14-172,0)-S12)</f>
        <v>-98</v>
      </c>
      <c r="T16" s="341">
        <f t="shared" si="74"/>
        <v>-105</v>
      </c>
      <c r="U16" s="341">
        <f t="shared" si="74"/>
        <v>-112</v>
      </c>
      <c r="V16" s="341">
        <f t="shared" si="74"/>
        <v>-119</v>
      </c>
      <c r="W16" s="140"/>
      <c r="X16" s="341">
        <f>V16+(IF(X14&gt;172,X14-172,0)-X12)</f>
        <v>-126</v>
      </c>
      <c r="Y16" s="341">
        <f>X16 + (IF(Y14&gt;172,Y14-172,0)-Y12)</f>
        <v>-133</v>
      </c>
      <c r="Z16" s="341">
        <f t="shared" ref="Z16:AC16" si="75">Y16 + (IF(Z14&gt;172,Z14-172,0)-Z12)</f>
        <v>-140</v>
      </c>
      <c r="AA16" s="341">
        <f t="shared" si="75"/>
        <v>-147</v>
      </c>
      <c r="AB16" s="341">
        <f t="shared" si="75"/>
        <v>-154</v>
      </c>
      <c r="AC16" s="341">
        <f t="shared" si="75"/>
        <v>-161</v>
      </c>
      <c r="AD16" s="140"/>
      <c r="AE16" s="341">
        <f>AC16+(IF(AE14&gt;172,AE14-172,0)-AE12)</f>
        <v>-168</v>
      </c>
      <c r="AF16" s="341">
        <f>AE16 + (IF(AF14&gt;172,AF14-172,0)-AF12)</f>
        <v>-175</v>
      </c>
      <c r="AG16" s="341">
        <f t="shared" ref="AG16" si="76">AF16 + (IF(AG14&gt;172,AG14-172,0)-AG12)</f>
        <v>-182</v>
      </c>
      <c r="AH16" s="141"/>
      <c r="AI16" s="343">
        <f>AG16</f>
        <v>-182</v>
      </c>
      <c r="AK16" s="283"/>
      <c r="AL16" s="142" t="s">
        <v>94</v>
      </c>
      <c r="AM16" s="341">
        <f>IF(AM14&gt;172,AM14-172,0)-AM12</f>
        <v>-9</v>
      </c>
      <c r="AN16" s="341">
        <f>AM16 + (IF(AN14&gt;172,AN14-172,0)-AN12)</f>
        <v>-18</v>
      </c>
      <c r="AO16" s="341">
        <f t="shared" ref="AO16" si="77">AN16 + (IF(AO14&gt;172,AO14-172,0)-AO12)</f>
        <v>-27</v>
      </c>
      <c r="AP16" s="140"/>
      <c r="AQ16" s="341">
        <f>AO16+(IF(AQ14&gt;172,AQ14-172,0)-AQ12)</f>
        <v>-36</v>
      </c>
      <c r="AR16" s="341">
        <f>AQ16 + (IF(AR14&gt;172,AR14-172,0)-AR12)</f>
        <v>-45</v>
      </c>
      <c r="AS16" s="341">
        <f t="shared" ref="AS16:AV16" si="78">AR16 + (IF(AS14&gt;172,AS14-172,0)-AS12)</f>
        <v>-54</v>
      </c>
      <c r="AT16" s="341">
        <f t="shared" si="78"/>
        <v>-63</v>
      </c>
      <c r="AU16" s="341">
        <f t="shared" si="78"/>
        <v>-72</v>
      </c>
      <c r="AV16" s="341">
        <f t="shared" si="78"/>
        <v>-81</v>
      </c>
      <c r="AW16" s="140"/>
      <c r="AX16" s="341">
        <f>AV16+(IF(AX14&gt;172,AX14-172,0)-AX12)</f>
        <v>-90</v>
      </c>
      <c r="AY16" s="341">
        <f>AX16 + (IF(AY14&gt;172,AY14-172,0)-AY12)</f>
        <v>-99</v>
      </c>
      <c r="AZ16" s="341">
        <f t="shared" ref="AZ16:BC16" si="79">AY16 + (IF(AZ14&gt;172,AZ14-172,0)-AZ12)</f>
        <v>-108</v>
      </c>
      <c r="BA16" s="341">
        <f t="shared" si="79"/>
        <v>-117</v>
      </c>
      <c r="BB16" s="341">
        <f t="shared" si="79"/>
        <v>-126</v>
      </c>
      <c r="BC16" s="341">
        <f t="shared" si="79"/>
        <v>-135</v>
      </c>
      <c r="BD16" s="140"/>
      <c r="BE16" s="341">
        <f>BC16+(IF(BE14&gt;172,BE14-172,0)-BE12)</f>
        <v>-144</v>
      </c>
      <c r="BF16" s="341">
        <f>BE16 + (IF(BF14&gt;172,BF14-172,0)-BF12)</f>
        <v>-153</v>
      </c>
      <c r="BG16" s="341">
        <f t="shared" ref="BG16:BJ16" si="80">BF16 + (IF(BG14&gt;172,BG14-172,0)-BG12)</f>
        <v>-162</v>
      </c>
      <c r="BH16" s="341">
        <f t="shared" si="80"/>
        <v>-171</v>
      </c>
      <c r="BI16" s="341">
        <f t="shared" si="80"/>
        <v>-180</v>
      </c>
      <c r="BJ16" s="341">
        <f t="shared" si="80"/>
        <v>-189</v>
      </c>
      <c r="BK16" s="140"/>
      <c r="BL16" s="341">
        <f>BJ16+(IF(BL14&gt;172,BL14-172,0)-BL12)</f>
        <v>-198</v>
      </c>
      <c r="BM16" s="341">
        <f>BL16 + (IF(BM14&gt;172,BM14-172,0)-BM12)</f>
        <v>-207</v>
      </c>
      <c r="BN16" s="341">
        <f t="shared" ref="BN16:BQ16" si="81">BM16 + (IF(BN14&gt;172,BN14-172,0)-BN12)</f>
        <v>-216</v>
      </c>
      <c r="BO16" s="341">
        <f t="shared" si="81"/>
        <v>-225</v>
      </c>
      <c r="BP16" s="341">
        <f t="shared" si="81"/>
        <v>-234</v>
      </c>
      <c r="BQ16" s="341">
        <f t="shared" si="81"/>
        <v>-243</v>
      </c>
      <c r="BR16" s="343">
        <f>BP16</f>
        <v>-234</v>
      </c>
      <c r="BS16" s="353"/>
      <c r="BT16" s="283"/>
      <c r="BU16" s="142" t="s">
        <v>94</v>
      </c>
      <c r="BV16" s="140"/>
      <c r="BW16" s="341">
        <f>BV16 + (IF(BW14&gt;172,BW14-172,0)-BW12)</f>
        <v>-9</v>
      </c>
      <c r="BX16" s="341">
        <f t="shared" ref="BX16:BZ16" si="82">BW16 + (IF(BX14&gt;172,BX14-172,0)-BX12)</f>
        <v>-18</v>
      </c>
      <c r="BY16" s="341">
        <f t="shared" si="82"/>
        <v>-27</v>
      </c>
      <c r="BZ16" s="341">
        <f t="shared" si="82"/>
        <v>-36</v>
      </c>
      <c r="CA16" s="341">
        <f>BY16+(IF(CA14&gt;172,CA14-172,0)-CA12)</f>
        <v>-36</v>
      </c>
      <c r="CB16" s="341">
        <f>BZ16+(IF(CB14&gt;172,CB14-172,0)-CB12)</f>
        <v>-45</v>
      </c>
      <c r="CC16" s="140"/>
      <c r="CD16" s="341">
        <f t="shared" ref="CD16:CH16" si="83">CC16 + (IF(CD14&gt;172,CD14-172,0)-CD12)</f>
        <v>-9</v>
      </c>
      <c r="CE16" s="341">
        <f t="shared" si="83"/>
        <v>-18</v>
      </c>
      <c r="CF16" s="341">
        <f t="shared" si="83"/>
        <v>-27</v>
      </c>
      <c r="CG16" s="341">
        <f t="shared" si="83"/>
        <v>-36</v>
      </c>
      <c r="CH16" s="341">
        <f t="shared" si="83"/>
        <v>-45</v>
      </c>
      <c r="CI16" s="341">
        <f>CG16+(IF(CI14&gt;172,CI14-172,0)-CI12)</f>
        <v>-45</v>
      </c>
      <c r="CJ16" s="140"/>
      <c r="CK16" s="341">
        <f t="shared" ref="CK16:CO16" si="84">CJ16 + (IF(CK14&gt;172,CK14-172,0)-CK12)</f>
        <v>-9</v>
      </c>
      <c r="CL16" s="341">
        <f t="shared" si="84"/>
        <v>-18</v>
      </c>
      <c r="CM16" s="341">
        <f t="shared" si="84"/>
        <v>-27</v>
      </c>
      <c r="CN16" s="341">
        <f t="shared" si="84"/>
        <v>-36</v>
      </c>
      <c r="CO16" s="341">
        <f t="shared" si="84"/>
        <v>-45</v>
      </c>
      <c r="CP16" s="341">
        <f>CN16+(IF(CP14&gt;172,CP14-172,0)-CP12)</f>
        <v>-45</v>
      </c>
      <c r="CQ16" s="140"/>
      <c r="CR16" s="341">
        <f t="shared" ref="CR16:CV16" si="85">CQ16 + (IF(CR14&gt;172,CR14-172,0)-CR12)</f>
        <v>-9</v>
      </c>
      <c r="CS16" s="341">
        <f t="shared" si="85"/>
        <v>-18</v>
      </c>
      <c r="CT16" s="341">
        <f t="shared" si="85"/>
        <v>-27</v>
      </c>
      <c r="CU16" s="341">
        <f t="shared" si="85"/>
        <v>-36</v>
      </c>
      <c r="CV16" s="341">
        <f t="shared" si="85"/>
        <v>-45</v>
      </c>
      <c r="CW16" s="341">
        <f>CU16+(IF(CW14&gt;172,CW14-172,0)-CW12)</f>
        <v>-45</v>
      </c>
      <c r="CX16" s="140"/>
      <c r="CY16" s="341">
        <f t="shared" ref="CY16" si="86">CX16 + (IF(CY14&gt;172,CY14-172,0)-CY12)</f>
        <v>-9</v>
      </c>
      <c r="CZ16" s="141"/>
      <c r="DA16" s="343">
        <f>CY16</f>
        <v>-9</v>
      </c>
      <c r="DB16" s="354"/>
      <c r="DC16" s="354"/>
      <c r="DD16" s="354"/>
      <c r="DE16" s="354"/>
      <c r="DF16" s="354"/>
      <c r="DG16" s="354"/>
      <c r="DH16" s="354"/>
      <c r="DI16" s="354"/>
      <c r="DJ16" s="354"/>
      <c r="DK16" s="354"/>
      <c r="DL16" s="354"/>
      <c r="DM16" s="354"/>
      <c r="DN16" s="354"/>
      <c r="DO16" s="354"/>
      <c r="DP16" s="354"/>
      <c r="DQ16" s="354"/>
      <c r="DR16" s="354"/>
      <c r="DS16" s="354"/>
      <c r="DT16" s="354"/>
      <c r="DU16" s="354"/>
      <c r="DV16" s="354"/>
      <c r="DW16" s="354"/>
      <c r="DX16" s="354"/>
      <c r="DY16" s="354"/>
      <c r="DZ16" s="354"/>
      <c r="EA16" s="354"/>
      <c r="EB16" s="354"/>
      <c r="EC16" s="354"/>
      <c r="ED16" s="354"/>
      <c r="EE16" s="354"/>
      <c r="EF16" s="354"/>
    </row>
    <row r="17" spans="1:136" ht="15" customHeight="1">
      <c r="A17" s="285"/>
      <c r="B17" s="281" t="s">
        <v>55</v>
      </c>
      <c r="C17" s="34" t="s">
        <v>88</v>
      </c>
      <c r="D17" s="50">
        <f>ROUNDUP((PLANEJAMENTO!$AY$3/PLANEJAMENTO!$BG$3)*PLANEJAMENTO!$BJ$5,0)</f>
        <v>98</v>
      </c>
      <c r="E17" s="50">
        <f>ROUNDUP((PLANEJAMENTO!$AY$3/PLANEJAMENTO!$BG$3)*PLANEJAMENTO!$BJ$5,0)</f>
        <v>98</v>
      </c>
      <c r="F17" s="50">
        <f>ROUNDUP((PLANEJAMENTO!$AY$3/PLANEJAMENTO!$BG$3)*PLANEJAMENTO!$BJ$5,0)</f>
        <v>98</v>
      </c>
      <c r="G17" s="50">
        <f>ROUNDUP((PLANEJAMENTO!$AY$3/PLANEJAMENTO!$BG$3)*PLANEJAMENTO!$BJ$5,0)</f>
        <v>98</v>
      </c>
      <c r="H17" s="50">
        <f>ROUNDUP((PLANEJAMENTO!$AY$3/PLANEJAMENTO!$BG$3)*PLANEJAMENTO!$BJ$5,0)</f>
        <v>98</v>
      </c>
      <c r="I17" s="38"/>
      <c r="J17" s="50">
        <f>ROUNDUP((PLANEJAMENTO!$AY$3/PLANEJAMENTO!$BG$3)*PLANEJAMENTO!$BJ$5,0)</f>
        <v>98</v>
      </c>
      <c r="K17" s="50">
        <f>ROUNDUP((PLANEJAMENTO!$AY$3/PLANEJAMENTO!$BG$3)*PLANEJAMENTO!$BJ$5,0)</f>
        <v>98</v>
      </c>
      <c r="L17" s="50">
        <f>ROUNDUP((PLANEJAMENTO!$AY$3/PLANEJAMENTO!$BG$3)*PLANEJAMENTO!$BJ$5,0)</f>
        <v>98</v>
      </c>
      <c r="M17" s="50">
        <f>ROUNDUP((PLANEJAMENTO!$AY$3/PLANEJAMENTO!$BG$3)*PLANEJAMENTO!$BJ$5,0)</f>
        <v>98</v>
      </c>
      <c r="N17" s="50">
        <f>ROUNDUP((PLANEJAMENTO!$AY$3/PLANEJAMENTO!$BG$3)*PLANEJAMENTO!$BJ$5,0)</f>
        <v>98</v>
      </c>
      <c r="O17" s="50">
        <f>ROUNDUP((PLANEJAMENTO!$AY$3/PLANEJAMENTO!$BG$3)*PLANEJAMENTO!$BJ$5,0)</f>
        <v>98</v>
      </c>
      <c r="P17" s="38"/>
      <c r="Q17" s="50">
        <f>ROUNDUP((PLANEJAMENTO!$AY$3/PLANEJAMENTO!$BG$3)*PLANEJAMENTO!$BJ$5,0)</f>
        <v>98</v>
      </c>
      <c r="R17" s="50">
        <f>ROUNDUP((PLANEJAMENTO!$AY$3/PLANEJAMENTO!$BG$3)*PLANEJAMENTO!$BJ$5,0)</f>
        <v>98</v>
      </c>
      <c r="S17" s="50">
        <f>ROUNDUP((PLANEJAMENTO!$AY$3/PLANEJAMENTO!$BG$3)*PLANEJAMENTO!$BJ$5,0)</f>
        <v>98</v>
      </c>
      <c r="T17" s="50">
        <f>ROUNDUP((PLANEJAMENTO!$AY$3/PLANEJAMENTO!$BG$3)*PLANEJAMENTO!$BJ$5,0)</f>
        <v>98</v>
      </c>
      <c r="U17" s="50">
        <f>ROUNDUP((PLANEJAMENTO!$AY$3/PLANEJAMENTO!$BG$3)*PLANEJAMENTO!$BJ$5,0)</f>
        <v>98</v>
      </c>
      <c r="V17" s="50">
        <f>ROUNDUP((PLANEJAMENTO!$AY$3/PLANEJAMENTO!$BG$3)*PLANEJAMENTO!$BJ$5,0)</f>
        <v>98</v>
      </c>
      <c r="W17" s="38"/>
      <c r="X17" s="50">
        <f>ROUNDUP((PLANEJAMENTO!$AY$3/PLANEJAMENTO!$BG$3)*PLANEJAMENTO!$BJ$5,0)</f>
        <v>98</v>
      </c>
      <c r="Y17" s="50">
        <f>ROUNDUP((PLANEJAMENTO!$AY$3/PLANEJAMENTO!$BG$3)*PLANEJAMENTO!$BJ$5,0)</f>
        <v>98</v>
      </c>
      <c r="Z17" s="50">
        <f>ROUNDUP((PLANEJAMENTO!$AY$3/PLANEJAMENTO!$BG$3)*PLANEJAMENTO!$BJ$5,0)</f>
        <v>98</v>
      </c>
      <c r="AA17" s="50">
        <f>ROUNDUP((PLANEJAMENTO!$AY$3/PLANEJAMENTO!$BG$3)*PLANEJAMENTO!$BJ$5,0)</f>
        <v>98</v>
      </c>
      <c r="AB17" s="50">
        <f>ROUNDUP((PLANEJAMENTO!$AY$3/PLANEJAMENTO!$BG$3)*PLANEJAMENTO!$BJ$5,0)</f>
        <v>98</v>
      </c>
      <c r="AC17" s="50">
        <f>ROUNDUP((PLANEJAMENTO!$AY$3/PLANEJAMENTO!$BG$3)*PLANEJAMENTO!$BJ$5,0)</f>
        <v>98</v>
      </c>
      <c r="AD17" s="38"/>
      <c r="AE17" s="50">
        <f>ROUNDUP((PLANEJAMENTO!$AY$3/PLANEJAMENTO!$BG$3)*PLANEJAMENTO!$BJ$5,0)</f>
        <v>98</v>
      </c>
      <c r="AF17" s="50">
        <f>ROUNDUP((PLANEJAMENTO!$AY$3/PLANEJAMENTO!$BG$3)*PLANEJAMENTO!$BJ$5,0)</f>
        <v>98</v>
      </c>
      <c r="AG17" s="50">
        <f>ROUNDUP((PLANEJAMENTO!$AY$3/PLANEJAMENTO!$BG$3)*PLANEJAMENTO!$BJ$5,0)</f>
        <v>98</v>
      </c>
      <c r="AH17" s="39"/>
      <c r="AI17" s="340">
        <f>ROUNDUP(SUM(D17:AG17),0)</f>
        <v>2548</v>
      </c>
      <c r="AK17" s="281" t="s">
        <v>55</v>
      </c>
      <c r="AL17" s="34" t="s">
        <v>88</v>
      </c>
      <c r="AM17" s="50">
        <f>ROUNDUP((PLANEJAMENTO!$AY$3/PLANEJAMENTO!$BG$4)*PLANEJAMENTO!$BJ$5,0)</f>
        <v>90</v>
      </c>
      <c r="AN17" s="50">
        <f>ROUNDUP((PLANEJAMENTO!$AY$3/PLANEJAMENTO!$BG$4)*PLANEJAMENTO!$BJ$5,0)</f>
        <v>90</v>
      </c>
      <c r="AO17" s="50">
        <f>ROUNDUP((PLANEJAMENTO!$AY$3/PLANEJAMENTO!$BG$4)*PLANEJAMENTO!$BJ$5,0)</f>
        <v>90</v>
      </c>
      <c r="AP17" s="38"/>
      <c r="AQ17" s="50">
        <f>ROUNDUP((PLANEJAMENTO!$AY$3/PLANEJAMENTO!$BG$4)*PLANEJAMENTO!$BJ$5,0)</f>
        <v>90</v>
      </c>
      <c r="AR17" s="50">
        <f>ROUNDUP((PLANEJAMENTO!$AY$3/PLANEJAMENTO!$BG$4)*PLANEJAMENTO!$BJ$5,0)</f>
        <v>90</v>
      </c>
      <c r="AS17" s="50">
        <f>ROUNDUP((PLANEJAMENTO!$AY$3/PLANEJAMENTO!$BG$4)*PLANEJAMENTO!$BJ$5,0)</f>
        <v>90</v>
      </c>
      <c r="AT17" s="50">
        <f>ROUNDUP((PLANEJAMENTO!$AY$3/PLANEJAMENTO!$BG$4)*PLANEJAMENTO!$BJ$5,0)</f>
        <v>90</v>
      </c>
      <c r="AU17" s="50">
        <f>ROUNDUP((PLANEJAMENTO!$AY$3/PLANEJAMENTO!$BG$4)*PLANEJAMENTO!$BJ$5,0)</f>
        <v>90</v>
      </c>
      <c r="AV17" s="50">
        <f>ROUNDUP((PLANEJAMENTO!$AY$3/PLANEJAMENTO!$BG$4)*PLANEJAMENTO!$BJ$5,0)</f>
        <v>90</v>
      </c>
      <c r="AW17" s="38"/>
      <c r="AX17" s="50">
        <f>ROUNDUP((PLANEJAMENTO!$AY$3/PLANEJAMENTO!$BG$4)*PLANEJAMENTO!$BJ$5,0)</f>
        <v>90</v>
      </c>
      <c r="AY17" s="50">
        <f>ROUNDUP((PLANEJAMENTO!$AY$3/PLANEJAMENTO!$BG$4)*PLANEJAMENTO!$BJ$5,0)</f>
        <v>90</v>
      </c>
      <c r="AZ17" s="50">
        <f>ROUNDUP((PLANEJAMENTO!$AY$3/PLANEJAMENTO!$BG$4)*PLANEJAMENTO!$BJ$5,0)</f>
        <v>90</v>
      </c>
      <c r="BA17" s="50">
        <f>ROUNDUP((PLANEJAMENTO!$AY$3/PLANEJAMENTO!$BG$4)*PLANEJAMENTO!$BJ$5,0)</f>
        <v>90</v>
      </c>
      <c r="BB17" s="50">
        <f>ROUNDUP((PLANEJAMENTO!$AY$3/PLANEJAMENTO!$BG$4)*PLANEJAMENTO!$BJ$5,0)</f>
        <v>90</v>
      </c>
      <c r="BC17" s="50">
        <f>ROUNDUP((PLANEJAMENTO!$AY$3/PLANEJAMENTO!$BG$4)*PLANEJAMENTO!$BJ$5,0)</f>
        <v>90</v>
      </c>
      <c r="BD17" s="38"/>
      <c r="BE17" s="50">
        <f>ROUNDUP((PLANEJAMENTO!$AY$3/PLANEJAMENTO!$BG$4)*PLANEJAMENTO!$BJ$5,0)</f>
        <v>90</v>
      </c>
      <c r="BF17" s="50">
        <f>ROUNDUP((PLANEJAMENTO!$AY$3/PLANEJAMENTO!$BG$4)*PLANEJAMENTO!$BJ$5,0)</f>
        <v>90</v>
      </c>
      <c r="BG17" s="50">
        <f>ROUNDUP((PLANEJAMENTO!$AY$3/PLANEJAMENTO!$BG$4)*PLANEJAMENTO!$BJ$5,0)</f>
        <v>90</v>
      </c>
      <c r="BH17" s="50">
        <f>ROUNDUP((PLANEJAMENTO!$AY$3/PLANEJAMENTO!$BG$4)*PLANEJAMENTO!$BJ$5,0)</f>
        <v>90</v>
      </c>
      <c r="BI17" s="50">
        <f>ROUNDUP((PLANEJAMENTO!$AY$3/PLANEJAMENTO!$BG$4)*PLANEJAMENTO!$BJ$5,0)</f>
        <v>90</v>
      </c>
      <c r="BJ17" s="50">
        <f>ROUNDUP((PLANEJAMENTO!$AY$3/PLANEJAMENTO!$BG$4)*PLANEJAMENTO!$BJ$5,0)</f>
        <v>90</v>
      </c>
      <c r="BK17" s="38"/>
      <c r="BL17" s="50">
        <f>ROUNDUP((PLANEJAMENTO!$AY$3/PLANEJAMENTO!$BG$4)*PLANEJAMENTO!$BJ$5,0)</f>
        <v>90</v>
      </c>
      <c r="BM17" s="50">
        <f>ROUNDUP((PLANEJAMENTO!$AY$3/PLANEJAMENTO!$BG$4)*PLANEJAMENTO!$BJ$5,0)</f>
        <v>90</v>
      </c>
      <c r="BN17" s="50">
        <f>ROUNDUP((PLANEJAMENTO!$AY$3/PLANEJAMENTO!$BG$4)*PLANEJAMENTO!$BJ$5,0)</f>
        <v>90</v>
      </c>
      <c r="BO17" s="50">
        <f>ROUNDUP((PLANEJAMENTO!$AY$3/PLANEJAMENTO!$BG$4)*PLANEJAMENTO!$BJ$5,0)</f>
        <v>90</v>
      </c>
      <c r="BP17" s="50">
        <f>ROUNDUP((PLANEJAMENTO!$AY$3/PLANEJAMENTO!$BG$4)*PLANEJAMENTO!$BJ$5,0)</f>
        <v>90</v>
      </c>
      <c r="BQ17" s="50">
        <f>ROUNDUP((PLANEJAMENTO!$AY$3/PLANEJAMENTO!$BG$4)*PLANEJAMENTO!$BJ$5,0)</f>
        <v>90</v>
      </c>
      <c r="BR17" s="340">
        <f>ROUNDUP(SUM(AM17:BP17),0)</f>
        <v>2340</v>
      </c>
      <c r="BS17" s="353"/>
      <c r="BT17" s="281" t="s">
        <v>55</v>
      </c>
      <c r="BU17" s="34" t="s">
        <v>88</v>
      </c>
      <c r="BV17" s="38"/>
      <c r="BW17" s="50">
        <f>ROUNDUP((PLANEJAMENTO!$AY$3/PLANEJAMENTO!$BG$3)*PLANEJAMENTO!$BJ$5,0)</f>
        <v>98</v>
      </c>
      <c r="BX17" s="50">
        <f>ROUNDUP((PLANEJAMENTO!$AY$3/PLANEJAMENTO!$BG$3)*PLANEJAMENTO!$BJ$5,0)</f>
        <v>98</v>
      </c>
      <c r="BY17" s="50">
        <f>ROUNDUP((PLANEJAMENTO!$AY$3/PLANEJAMENTO!$BG$3)*PLANEJAMENTO!$BJ$5,0)</f>
        <v>98</v>
      </c>
      <c r="BZ17" s="50">
        <f>ROUNDUP((PLANEJAMENTO!$AY$3/PLANEJAMENTO!$BG$3)*PLANEJAMENTO!$BJ$5,0)</f>
        <v>98</v>
      </c>
      <c r="CA17" s="50">
        <f>ROUNDUP((PLANEJAMENTO!$AY$3/PLANEJAMENTO!$BG$3)*PLANEJAMENTO!$BJ$5,0)</f>
        <v>98</v>
      </c>
      <c r="CB17" s="50">
        <f>ROUNDUP((PLANEJAMENTO!$AY$3/PLANEJAMENTO!$BG$3)*PLANEJAMENTO!$BJ$5,0)</f>
        <v>98</v>
      </c>
      <c r="CC17" s="38"/>
      <c r="CD17" s="50">
        <f>ROUNDUP((PLANEJAMENTO!$AY$3/PLANEJAMENTO!$BG$3)*PLANEJAMENTO!$BJ$5,0)</f>
        <v>98</v>
      </c>
      <c r="CE17" s="50">
        <f>ROUNDUP((PLANEJAMENTO!$AY$3/PLANEJAMENTO!$BG$3)*PLANEJAMENTO!$BJ$5,0)</f>
        <v>98</v>
      </c>
      <c r="CF17" s="50">
        <f>ROUNDUP((PLANEJAMENTO!$AY$3/PLANEJAMENTO!$BG$3)*PLANEJAMENTO!$BJ$5,0)</f>
        <v>98</v>
      </c>
      <c r="CG17" s="50">
        <f>ROUNDUP((PLANEJAMENTO!$AY$3/PLANEJAMENTO!$BG$3)*PLANEJAMENTO!$BJ$5,0)</f>
        <v>98</v>
      </c>
      <c r="CH17" s="50">
        <f>ROUNDUP((PLANEJAMENTO!$AY$3/PLANEJAMENTO!$BG$3)*PLANEJAMENTO!$BJ$5,0)</f>
        <v>98</v>
      </c>
      <c r="CI17" s="50">
        <f>ROUNDUP((PLANEJAMENTO!$AY$3/PLANEJAMENTO!$BG$3)*PLANEJAMENTO!$BJ$5,0)</f>
        <v>98</v>
      </c>
      <c r="CJ17" s="38"/>
      <c r="CK17" s="50">
        <f>ROUNDUP((PLANEJAMENTO!$AY$3/PLANEJAMENTO!$BG$3)*PLANEJAMENTO!$BJ$5,0)</f>
        <v>98</v>
      </c>
      <c r="CL17" s="50">
        <f>ROUNDUP((PLANEJAMENTO!$AY$3/PLANEJAMENTO!$BG$3)*PLANEJAMENTO!$BJ$5,0)</f>
        <v>98</v>
      </c>
      <c r="CM17" s="50">
        <f>ROUNDUP((PLANEJAMENTO!$AY$3/PLANEJAMENTO!$BG$3)*PLANEJAMENTO!$BJ$5,0)</f>
        <v>98</v>
      </c>
      <c r="CN17" s="50">
        <f>ROUNDUP((PLANEJAMENTO!$AY$3/PLANEJAMENTO!$BG$3)*PLANEJAMENTO!$BJ$5,0)</f>
        <v>98</v>
      </c>
      <c r="CO17" s="50">
        <f>ROUNDUP((PLANEJAMENTO!$AY$3/PLANEJAMENTO!$BG$3)*PLANEJAMENTO!$BJ$5,0)</f>
        <v>98</v>
      </c>
      <c r="CP17" s="50">
        <f>ROUNDUP((PLANEJAMENTO!$AY$3/PLANEJAMENTO!$BG$3)*PLANEJAMENTO!$BJ$5,0)</f>
        <v>98</v>
      </c>
      <c r="CQ17" s="38"/>
      <c r="CR17" s="50">
        <f>ROUNDUP((PLANEJAMENTO!$AY$3/PLANEJAMENTO!$BG$3)*PLANEJAMENTO!$BJ$5,0)</f>
        <v>98</v>
      </c>
      <c r="CS17" s="50">
        <f>ROUNDUP((PLANEJAMENTO!$AY$3/PLANEJAMENTO!$BG$3)*PLANEJAMENTO!$BJ$5,0)</f>
        <v>98</v>
      </c>
      <c r="CT17" s="50">
        <f>ROUNDUP((PLANEJAMENTO!$AY$3/PLANEJAMENTO!$BG$3)*PLANEJAMENTO!$BJ$5,0)</f>
        <v>98</v>
      </c>
      <c r="CU17" s="50">
        <f>ROUNDUP((PLANEJAMENTO!$AY$3/PLANEJAMENTO!$BG$3)*PLANEJAMENTO!$BJ$5,0)</f>
        <v>98</v>
      </c>
      <c r="CV17" s="50">
        <f>ROUNDUP((PLANEJAMENTO!$AY$3/PLANEJAMENTO!$BG$3)*PLANEJAMENTO!$BJ$5,0)</f>
        <v>98</v>
      </c>
      <c r="CW17" s="50">
        <f>ROUNDUP((PLANEJAMENTO!$AY$3/PLANEJAMENTO!$BG$3)*PLANEJAMENTO!$BJ$5,0)</f>
        <v>98</v>
      </c>
      <c r="CX17" s="38"/>
      <c r="CY17" s="50">
        <f>ROUNDUP((PLANEJAMENTO!$AY$3/PLANEJAMENTO!$BG$3)*PLANEJAMENTO!$BJ$5,0)</f>
        <v>98</v>
      </c>
      <c r="CZ17" s="39"/>
      <c r="DA17" s="340">
        <f>ROUNDUP(SUM(BV17:CY17),0)</f>
        <v>2450</v>
      </c>
      <c r="DB17" s="354"/>
      <c r="DC17" s="354"/>
      <c r="DD17" s="354"/>
      <c r="DE17" s="354"/>
      <c r="DF17" s="354"/>
      <c r="DG17" s="354"/>
      <c r="DH17" s="354"/>
      <c r="DI17" s="354"/>
      <c r="DJ17" s="354"/>
      <c r="DK17" s="354"/>
      <c r="DL17" s="354"/>
      <c r="DM17" s="354"/>
      <c r="DN17" s="354"/>
      <c r="DO17" s="354"/>
      <c r="DP17" s="354"/>
      <c r="DQ17" s="354"/>
      <c r="DR17" s="354"/>
      <c r="DS17" s="354"/>
      <c r="DT17" s="354"/>
      <c r="DU17" s="354"/>
      <c r="DV17" s="354"/>
      <c r="DW17" s="354"/>
      <c r="DX17" s="354"/>
      <c r="DY17" s="354"/>
      <c r="DZ17" s="354"/>
      <c r="EA17" s="354"/>
      <c r="EB17" s="354"/>
      <c r="EC17" s="354"/>
      <c r="ED17" s="354"/>
      <c r="EE17" s="354"/>
      <c r="EF17" s="354"/>
    </row>
    <row r="18" spans="1:136" ht="15" customHeight="1">
      <c r="A18" s="285"/>
      <c r="B18" s="282"/>
      <c r="C18" s="73" t="s">
        <v>89</v>
      </c>
      <c r="D18" s="88">
        <f>ROUNDUP((PLANEJAMENTO!$AZ$3/PLANEJAMENTO!$BG$3)*PLANEJAMENTO!$BJ$5,0)</f>
        <v>6</v>
      </c>
      <c r="E18" s="88">
        <f>ROUNDUP((PLANEJAMENTO!$AZ$3/PLANEJAMENTO!$BG$3)*PLANEJAMENTO!$BJ$5,0)</f>
        <v>6</v>
      </c>
      <c r="F18" s="88">
        <f>ROUNDUP((PLANEJAMENTO!$AZ$3/PLANEJAMENTO!$BG$3)*PLANEJAMENTO!$BJ$5,0)</f>
        <v>6</v>
      </c>
      <c r="G18" s="88">
        <f>ROUNDUP((PLANEJAMENTO!$AZ$3/PLANEJAMENTO!$BG$3)*PLANEJAMENTO!$BJ$5,0)</f>
        <v>6</v>
      </c>
      <c r="H18" s="88">
        <f>ROUNDUP((PLANEJAMENTO!$AZ$3/PLANEJAMENTO!$BG$3)*PLANEJAMENTO!$BJ$5,0)</f>
        <v>6</v>
      </c>
      <c r="I18" s="43"/>
      <c r="J18" s="88">
        <f>ROUNDUP((PLANEJAMENTO!$AZ$3/PLANEJAMENTO!$BG$3)*PLANEJAMENTO!$BJ$5,0)</f>
        <v>6</v>
      </c>
      <c r="K18" s="88">
        <f>ROUNDUP((PLANEJAMENTO!$AZ$3/PLANEJAMENTO!$BG$3)*PLANEJAMENTO!$BJ$5,0)</f>
        <v>6</v>
      </c>
      <c r="L18" s="88">
        <f>ROUNDUP((PLANEJAMENTO!$AZ$3/PLANEJAMENTO!$BG$3)*PLANEJAMENTO!$BJ$5,0)</f>
        <v>6</v>
      </c>
      <c r="M18" s="88">
        <f>ROUNDUP((PLANEJAMENTO!$AZ$3/PLANEJAMENTO!$BG$3)*PLANEJAMENTO!$BJ$5,0)</f>
        <v>6</v>
      </c>
      <c r="N18" s="88">
        <f>ROUNDUP((PLANEJAMENTO!$AZ$3/PLANEJAMENTO!$BG$3)*PLANEJAMENTO!$BJ$5,0)</f>
        <v>6</v>
      </c>
      <c r="O18" s="88">
        <f>ROUNDUP((PLANEJAMENTO!$AZ$3/PLANEJAMENTO!$BG$3)*PLANEJAMENTO!$BJ$5,0)</f>
        <v>6</v>
      </c>
      <c r="P18" s="43"/>
      <c r="Q18" s="88">
        <f>ROUNDUP((PLANEJAMENTO!$AZ$3/PLANEJAMENTO!$BG$3)*PLANEJAMENTO!$BJ$5,0)</f>
        <v>6</v>
      </c>
      <c r="R18" s="88">
        <f>ROUNDUP((PLANEJAMENTO!$AZ$3/PLANEJAMENTO!$BG$3)*PLANEJAMENTO!$BJ$5,0)</f>
        <v>6</v>
      </c>
      <c r="S18" s="88">
        <f>ROUNDUP((PLANEJAMENTO!$AZ$3/PLANEJAMENTO!$BG$3)*PLANEJAMENTO!$BJ$5,0)</f>
        <v>6</v>
      </c>
      <c r="T18" s="88">
        <f>ROUNDUP((PLANEJAMENTO!$AZ$3/PLANEJAMENTO!$BG$3)*PLANEJAMENTO!$BJ$5,0)</f>
        <v>6</v>
      </c>
      <c r="U18" s="88">
        <f>ROUNDUP((PLANEJAMENTO!$AZ$3/PLANEJAMENTO!$BG$3)*PLANEJAMENTO!$BJ$5,0)</f>
        <v>6</v>
      </c>
      <c r="V18" s="88">
        <f>ROUNDUP((PLANEJAMENTO!$AZ$3/PLANEJAMENTO!$BG$3)*PLANEJAMENTO!$BJ$5,0)</f>
        <v>6</v>
      </c>
      <c r="W18" s="43"/>
      <c r="X18" s="88">
        <f>ROUNDUP((PLANEJAMENTO!$AZ$3/PLANEJAMENTO!$BG$3)*PLANEJAMENTO!$BJ$5,0)</f>
        <v>6</v>
      </c>
      <c r="Y18" s="88">
        <f>ROUNDUP((PLANEJAMENTO!$AZ$3/PLANEJAMENTO!$BG$3)*PLANEJAMENTO!$BJ$5,0)</f>
        <v>6</v>
      </c>
      <c r="Z18" s="88">
        <f>ROUNDUP((PLANEJAMENTO!$AZ$3/PLANEJAMENTO!$BG$3)*PLANEJAMENTO!$BJ$5,0)</f>
        <v>6</v>
      </c>
      <c r="AA18" s="88">
        <f>ROUNDUP((PLANEJAMENTO!$AZ$3/PLANEJAMENTO!$BG$3)*PLANEJAMENTO!$BJ$5,0)</f>
        <v>6</v>
      </c>
      <c r="AB18" s="88">
        <f>ROUNDUP((PLANEJAMENTO!$AZ$3/PLANEJAMENTO!$BG$3)*PLANEJAMENTO!$BJ$5,0)</f>
        <v>6</v>
      </c>
      <c r="AC18" s="88">
        <f>ROUNDUP((PLANEJAMENTO!$AZ$3/PLANEJAMENTO!$BG$3)*PLANEJAMENTO!$BJ$5,0)</f>
        <v>6</v>
      </c>
      <c r="AD18" s="43"/>
      <c r="AE18" s="88">
        <f>ROUNDUP((PLANEJAMENTO!$AZ$3/PLANEJAMENTO!$BG$3)*PLANEJAMENTO!$BJ$5,0)</f>
        <v>6</v>
      </c>
      <c r="AF18" s="88">
        <f>ROUNDUP((PLANEJAMENTO!$AZ$3/PLANEJAMENTO!$BG$3)*PLANEJAMENTO!$BJ$5,0)</f>
        <v>6</v>
      </c>
      <c r="AG18" s="88">
        <f>ROUNDUP((PLANEJAMENTO!$AZ$3/PLANEJAMENTO!$BG$3)*PLANEJAMENTO!$BJ$5,0)</f>
        <v>6</v>
      </c>
      <c r="AH18" s="46"/>
      <c r="AI18" s="344">
        <f>SUM(D18:AG18)</f>
        <v>156</v>
      </c>
      <c r="AK18" s="282"/>
      <c r="AL18" s="73" t="s">
        <v>89</v>
      </c>
      <c r="AM18" s="88">
        <f>ROUNDUP((PLANEJAMENTO!$AZ$3/PLANEJAMENTO!$BG$3)*PLANEJAMENTO!$BJ$3,0)</f>
        <v>9</v>
      </c>
      <c r="AN18" s="88">
        <f>ROUNDUP((PLANEJAMENTO!$AZ$3/PLANEJAMENTO!$BG$3)*PLANEJAMENTO!$BJ$3,0)</f>
        <v>9</v>
      </c>
      <c r="AO18" s="88">
        <f>ROUNDUP((PLANEJAMENTO!$AZ$3/PLANEJAMENTO!$BG$3)*PLANEJAMENTO!$BJ$3,0)</f>
        <v>9</v>
      </c>
      <c r="AP18" s="43"/>
      <c r="AQ18" s="88">
        <f>ROUNDUP((PLANEJAMENTO!$AZ$3/PLANEJAMENTO!$BG$3)*PLANEJAMENTO!$BJ$3,0)</f>
        <v>9</v>
      </c>
      <c r="AR18" s="88">
        <f>ROUNDUP((PLANEJAMENTO!$AZ$3/PLANEJAMENTO!$BG$3)*PLANEJAMENTO!$BJ$3,0)</f>
        <v>9</v>
      </c>
      <c r="AS18" s="88">
        <f>ROUNDUP((PLANEJAMENTO!$AZ$3/PLANEJAMENTO!$BG$3)*PLANEJAMENTO!$BJ$3,0)</f>
        <v>9</v>
      </c>
      <c r="AT18" s="88">
        <f>ROUNDUP((PLANEJAMENTO!$AZ$3/PLANEJAMENTO!$BG$3)*PLANEJAMENTO!$BJ$3,0)</f>
        <v>9</v>
      </c>
      <c r="AU18" s="88">
        <f>ROUNDUP((PLANEJAMENTO!$AZ$3/PLANEJAMENTO!$BG$3)*PLANEJAMENTO!$BJ$3,0)</f>
        <v>9</v>
      </c>
      <c r="AV18" s="88">
        <f>ROUNDUP((PLANEJAMENTO!$AZ$3/PLANEJAMENTO!$BG$3)*PLANEJAMENTO!$BJ$3,0)</f>
        <v>9</v>
      </c>
      <c r="AW18" s="43"/>
      <c r="AX18" s="88">
        <f>ROUNDUP((PLANEJAMENTO!$AZ$3/PLANEJAMENTO!$BG$3)*PLANEJAMENTO!$BJ$3,0)</f>
        <v>9</v>
      </c>
      <c r="AY18" s="88">
        <f>ROUNDUP((PLANEJAMENTO!$AZ$3/PLANEJAMENTO!$BG$3)*PLANEJAMENTO!$BJ$3,0)</f>
        <v>9</v>
      </c>
      <c r="AZ18" s="88">
        <f>ROUNDUP((PLANEJAMENTO!$AZ$3/PLANEJAMENTO!$BG$3)*PLANEJAMENTO!$BJ$3,0)</f>
        <v>9</v>
      </c>
      <c r="BA18" s="88">
        <f>ROUNDUP((PLANEJAMENTO!$AZ$3/PLANEJAMENTO!$BG$3)*PLANEJAMENTO!$BJ$3,0)</f>
        <v>9</v>
      </c>
      <c r="BB18" s="88">
        <f>ROUNDUP((PLANEJAMENTO!$AZ$3/PLANEJAMENTO!$BG$3)*PLANEJAMENTO!$BJ$3,0)</f>
        <v>9</v>
      </c>
      <c r="BC18" s="88">
        <f>ROUNDUP((PLANEJAMENTO!$AZ$3/PLANEJAMENTO!$BG$3)*PLANEJAMENTO!$BJ$3,0)</f>
        <v>9</v>
      </c>
      <c r="BD18" s="43"/>
      <c r="BE18" s="88">
        <f>ROUNDUP((PLANEJAMENTO!$AZ$3/PLANEJAMENTO!$BG$3)*PLANEJAMENTO!$BJ$3,0)</f>
        <v>9</v>
      </c>
      <c r="BF18" s="88">
        <f>ROUNDUP((PLANEJAMENTO!$AZ$3/PLANEJAMENTO!$BG$3)*PLANEJAMENTO!$BJ$3,0)</f>
        <v>9</v>
      </c>
      <c r="BG18" s="88">
        <f>ROUNDUP((PLANEJAMENTO!$AZ$3/PLANEJAMENTO!$BG$3)*PLANEJAMENTO!$BJ$3,0)</f>
        <v>9</v>
      </c>
      <c r="BH18" s="88">
        <f>ROUNDUP((PLANEJAMENTO!$AZ$3/PLANEJAMENTO!$BG$3)*PLANEJAMENTO!$BJ$3,0)</f>
        <v>9</v>
      </c>
      <c r="BI18" s="88">
        <f>ROUNDUP((PLANEJAMENTO!$AZ$3/PLANEJAMENTO!$BG$3)*PLANEJAMENTO!$BJ$3,0)</f>
        <v>9</v>
      </c>
      <c r="BJ18" s="88">
        <f>ROUNDUP((PLANEJAMENTO!$AZ$3/PLANEJAMENTO!$BG$3)*PLANEJAMENTO!$BJ$3,0)</f>
        <v>9</v>
      </c>
      <c r="BK18" s="43"/>
      <c r="BL18" s="88">
        <f>ROUNDUP((PLANEJAMENTO!$AZ$3/PLANEJAMENTO!$BG$3)*PLANEJAMENTO!$BJ$3,0)</f>
        <v>9</v>
      </c>
      <c r="BM18" s="88">
        <f>ROUNDUP((PLANEJAMENTO!$AZ$3/PLANEJAMENTO!$BG$3)*PLANEJAMENTO!$BJ$3,0)</f>
        <v>9</v>
      </c>
      <c r="BN18" s="88">
        <f>ROUNDUP((PLANEJAMENTO!$AZ$3/PLANEJAMENTO!$BG$3)*PLANEJAMENTO!$BJ$3,0)</f>
        <v>9</v>
      </c>
      <c r="BO18" s="88">
        <f>ROUNDUP((PLANEJAMENTO!$AZ$3/PLANEJAMENTO!$BG$3)*PLANEJAMENTO!$BJ$3,0)</f>
        <v>9</v>
      </c>
      <c r="BP18" s="88">
        <f>ROUNDUP((PLANEJAMENTO!$AZ$3/PLANEJAMENTO!$BG$3)*PLANEJAMENTO!$BJ$3,0)</f>
        <v>9</v>
      </c>
      <c r="BQ18" s="88">
        <f>ROUNDUP((PLANEJAMENTO!$AZ$3/PLANEJAMENTO!$BG$3)*PLANEJAMENTO!$BJ$3,0)</f>
        <v>9</v>
      </c>
      <c r="BR18" s="344">
        <f>SUM(AM18:BP18)</f>
        <v>234</v>
      </c>
      <c r="BS18" s="353"/>
      <c r="BT18" s="282"/>
      <c r="BU18" s="73" t="s">
        <v>89</v>
      </c>
      <c r="BV18" s="43"/>
      <c r="BW18" s="88">
        <f>ROUNDUP((PLANEJAMENTO!$AZ$3/PLANEJAMENTO!$BG$3)*PLANEJAMENTO!$BJ$3,0)</f>
        <v>9</v>
      </c>
      <c r="BX18" s="88">
        <f>ROUNDUP((PLANEJAMENTO!$AZ$3/PLANEJAMENTO!$BG$3)*PLANEJAMENTO!$BJ$3,0)</f>
        <v>9</v>
      </c>
      <c r="BY18" s="88">
        <f>ROUNDUP((PLANEJAMENTO!$AZ$3/PLANEJAMENTO!$BG$3)*PLANEJAMENTO!$BJ$3,0)</f>
        <v>9</v>
      </c>
      <c r="BZ18" s="88">
        <f>ROUNDUP((PLANEJAMENTO!$AZ$3/PLANEJAMENTO!$BG$3)*PLANEJAMENTO!$BJ$3,0)</f>
        <v>9</v>
      </c>
      <c r="CA18" s="88">
        <f>ROUNDUP((PLANEJAMENTO!$AZ$3/PLANEJAMENTO!$BG$3)*PLANEJAMENTO!$BJ$3,0)</f>
        <v>9</v>
      </c>
      <c r="CB18" s="88">
        <f>ROUNDUP((PLANEJAMENTO!$AZ$3/PLANEJAMENTO!$BG$3)*PLANEJAMENTO!$BJ$3,0)</f>
        <v>9</v>
      </c>
      <c r="CC18" s="43"/>
      <c r="CD18" s="88">
        <f>ROUNDUP((PLANEJAMENTO!$AZ$3/PLANEJAMENTO!$BG$3)*PLANEJAMENTO!$BJ$3,0)</f>
        <v>9</v>
      </c>
      <c r="CE18" s="88">
        <f>ROUNDUP((PLANEJAMENTO!$AZ$3/PLANEJAMENTO!$BG$3)*PLANEJAMENTO!$BJ$3,0)</f>
        <v>9</v>
      </c>
      <c r="CF18" s="88">
        <f>ROUNDUP((PLANEJAMENTO!$AZ$3/PLANEJAMENTO!$BG$3)*PLANEJAMENTO!$BJ$3,0)</f>
        <v>9</v>
      </c>
      <c r="CG18" s="88">
        <f>ROUNDUP((PLANEJAMENTO!$AZ$3/PLANEJAMENTO!$BG$3)*PLANEJAMENTO!$BJ$3,0)</f>
        <v>9</v>
      </c>
      <c r="CH18" s="88">
        <f>ROUNDUP((PLANEJAMENTO!$AZ$3/PLANEJAMENTO!$BG$3)*PLANEJAMENTO!$BJ$3,0)</f>
        <v>9</v>
      </c>
      <c r="CI18" s="88">
        <f>ROUNDUP((PLANEJAMENTO!$AZ$3/PLANEJAMENTO!$BG$3)*PLANEJAMENTO!$BJ$3,0)</f>
        <v>9</v>
      </c>
      <c r="CJ18" s="43"/>
      <c r="CK18" s="88">
        <f>ROUNDUP((PLANEJAMENTO!$AZ$3/PLANEJAMENTO!$BG$3)*PLANEJAMENTO!$BJ$3,0)</f>
        <v>9</v>
      </c>
      <c r="CL18" s="88">
        <f>ROUNDUP((PLANEJAMENTO!$AZ$3/PLANEJAMENTO!$BG$3)*PLANEJAMENTO!$BJ$3,0)</f>
        <v>9</v>
      </c>
      <c r="CM18" s="88">
        <f>ROUNDUP((PLANEJAMENTO!$AZ$3/PLANEJAMENTO!$BG$3)*PLANEJAMENTO!$BJ$3,0)</f>
        <v>9</v>
      </c>
      <c r="CN18" s="88">
        <f>ROUNDUP((PLANEJAMENTO!$AZ$3/PLANEJAMENTO!$BG$3)*PLANEJAMENTO!$BJ$3,0)</f>
        <v>9</v>
      </c>
      <c r="CO18" s="88">
        <f>ROUNDUP((PLANEJAMENTO!$AZ$3/PLANEJAMENTO!$BG$3)*PLANEJAMENTO!$BJ$3,0)</f>
        <v>9</v>
      </c>
      <c r="CP18" s="88">
        <f>ROUNDUP((PLANEJAMENTO!$AZ$3/PLANEJAMENTO!$BG$3)*PLANEJAMENTO!$BJ$3,0)</f>
        <v>9</v>
      </c>
      <c r="CQ18" s="43"/>
      <c r="CR18" s="88">
        <f>ROUNDUP((PLANEJAMENTO!$AZ$3/PLANEJAMENTO!$BG$3)*PLANEJAMENTO!$BJ$3,0)</f>
        <v>9</v>
      </c>
      <c r="CS18" s="88">
        <f>ROUNDUP((PLANEJAMENTO!$AZ$3/PLANEJAMENTO!$BG$3)*PLANEJAMENTO!$BJ$3,0)</f>
        <v>9</v>
      </c>
      <c r="CT18" s="88">
        <f>ROUNDUP((PLANEJAMENTO!$AZ$3/PLANEJAMENTO!$BG$3)*PLANEJAMENTO!$BJ$3,0)</f>
        <v>9</v>
      </c>
      <c r="CU18" s="88">
        <f>ROUNDUP((PLANEJAMENTO!$AZ$3/PLANEJAMENTO!$BG$3)*PLANEJAMENTO!$BJ$3,0)</f>
        <v>9</v>
      </c>
      <c r="CV18" s="88">
        <f>ROUNDUP((PLANEJAMENTO!$AZ$3/PLANEJAMENTO!$BG$3)*PLANEJAMENTO!$BJ$3,0)</f>
        <v>9</v>
      </c>
      <c r="CW18" s="88">
        <f>ROUNDUP((PLANEJAMENTO!$AZ$3/PLANEJAMENTO!$BG$3)*PLANEJAMENTO!$BJ$3,0)</f>
        <v>9</v>
      </c>
      <c r="CX18" s="43"/>
      <c r="CY18" s="88">
        <f>ROUNDUP((PLANEJAMENTO!$AZ$3/PLANEJAMENTO!$BG$3)*PLANEJAMENTO!$BJ$3,0)</f>
        <v>9</v>
      </c>
      <c r="CZ18" s="46"/>
      <c r="DA18" s="344">
        <f>SUM(BV18:CY18)</f>
        <v>225</v>
      </c>
      <c r="DB18" s="354"/>
      <c r="DC18" s="354"/>
      <c r="DD18" s="354"/>
      <c r="DE18" s="354"/>
      <c r="DF18" s="354"/>
      <c r="DG18" s="354"/>
      <c r="DH18" s="354"/>
      <c r="DI18" s="354"/>
      <c r="DJ18" s="354"/>
      <c r="DK18" s="354"/>
      <c r="DL18" s="354"/>
      <c r="DM18" s="354"/>
      <c r="DN18" s="354"/>
      <c r="DO18" s="354"/>
      <c r="DP18" s="354"/>
      <c r="DQ18" s="354"/>
      <c r="DR18" s="354"/>
      <c r="DS18" s="354"/>
      <c r="DT18" s="354"/>
      <c r="DU18" s="354"/>
      <c r="DV18" s="354"/>
      <c r="DW18" s="354"/>
      <c r="DX18" s="354"/>
      <c r="DY18" s="354"/>
      <c r="DZ18" s="354"/>
      <c r="EA18" s="354"/>
      <c r="EB18" s="354"/>
      <c r="EC18" s="354"/>
      <c r="ED18" s="354"/>
      <c r="EE18" s="354"/>
      <c r="EF18" s="354"/>
    </row>
    <row r="19" spans="1:136" ht="15" customHeight="1">
      <c r="A19" s="285"/>
      <c r="B19" s="282"/>
      <c r="C19" s="73" t="s">
        <v>388</v>
      </c>
      <c r="D19" s="88">
        <f>SUM(D17:D18)</f>
        <v>104</v>
      </c>
      <c r="E19" s="88">
        <f t="shared" ref="E19:H19" si="87">SUM(E17:E18)</f>
        <v>104</v>
      </c>
      <c r="F19" s="88">
        <f t="shared" si="87"/>
        <v>104</v>
      </c>
      <c r="G19" s="88">
        <f t="shared" si="87"/>
        <v>104</v>
      </c>
      <c r="H19" s="88">
        <f t="shared" si="87"/>
        <v>104</v>
      </c>
      <c r="I19" s="43"/>
      <c r="J19" s="88">
        <f>SUM(J17:J18)</f>
        <v>104</v>
      </c>
      <c r="K19" s="88">
        <f t="shared" ref="K19:N19" si="88">SUM(K17:K18)</f>
        <v>104</v>
      </c>
      <c r="L19" s="88">
        <f t="shared" si="88"/>
        <v>104</v>
      </c>
      <c r="M19" s="88">
        <f t="shared" si="88"/>
        <v>104</v>
      </c>
      <c r="N19" s="88">
        <f t="shared" si="88"/>
        <v>104</v>
      </c>
      <c r="O19" s="88">
        <f>SUM(O17:O18)</f>
        <v>104</v>
      </c>
      <c r="P19" s="43"/>
      <c r="Q19" s="88">
        <f>SUM(Q17:Q18)</f>
        <v>104</v>
      </c>
      <c r="R19" s="88">
        <f t="shared" ref="R19:U19" si="89">SUM(R17:R18)</f>
        <v>104</v>
      </c>
      <c r="S19" s="88">
        <f t="shared" si="89"/>
        <v>104</v>
      </c>
      <c r="T19" s="88">
        <f t="shared" si="89"/>
        <v>104</v>
      </c>
      <c r="U19" s="88">
        <f t="shared" si="89"/>
        <v>104</v>
      </c>
      <c r="V19" s="88">
        <f>SUM(V17:V18)</f>
        <v>104</v>
      </c>
      <c r="W19" s="43"/>
      <c r="X19" s="88">
        <f>SUM(X17:X18)</f>
        <v>104</v>
      </c>
      <c r="Y19" s="88">
        <f t="shared" ref="Y19:AB19" si="90">SUM(Y17:Y18)</f>
        <v>104</v>
      </c>
      <c r="Z19" s="88">
        <f t="shared" si="90"/>
        <v>104</v>
      </c>
      <c r="AA19" s="88">
        <f t="shared" si="90"/>
        <v>104</v>
      </c>
      <c r="AB19" s="88">
        <f t="shared" si="90"/>
        <v>104</v>
      </c>
      <c r="AC19" s="88">
        <f>SUM(AC17:AC18)</f>
        <v>104</v>
      </c>
      <c r="AD19" s="43"/>
      <c r="AE19" s="88">
        <f t="shared" ref="AE19:AF19" si="91">SUM(AE17:AE18)</f>
        <v>104</v>
      </c>
      <c r="AF19" s="88">
        <f t="shared" si="91"/>
        <v>104</v>
      </c>
      <c r="AG19" s="88">
        <f>SUM(AG17:AG18)</f>
        <v>104</v>
      </c>
      <c r="AH19" s="46"/>
      <c r="AI19" s="89"/>
      <c r="AK19" s="282"/>
      <c r="AL19" s="73" t="s">
        <v>388</v>
      </c>
      <c r="AM19" s="88">
        <f>SUM(AM17:AM18)</f>
        <v>99</v>
      </c>
      <c r="AN19" s="88">
        <f t="shared" ref="AN19:AO19" si="92">SUM(AN17:AN18)</f>
        <v>99</v>
      </c>
      <c r="AO19" s="88">
        <f t="shared" si="92"/>
        <v>99</v>
      </c>
      <c r="AP19" s="43"/>
      <c r="AQ19" s="88">
        <f>SUM(AQ17:AQ18)</f>
        <v>99</v>
      </c>
      <c r="AR19" s="88">
        <f t="shared" ref="AR19:AU19" si="93">SUM(AR17:AR18)</f>
        <v>99</v>
      </c>
      <c r="AS19" s="88">
        <f t="shared" si="93"/>
        <v>99</v>
      </c>
      <c r="AT19" s="88">
        <f t="shared" si="93"/>
        <v>99</v>
      </c>
      <c r="AU19" s="88">
        <f t="shared" si="93"/>
        <v>99</v>
      </c>
      <c r="AV19" s="88">
        <f>SUM(AV17:AV18)</f>
        <v>99</v>
      </c>
      <c r="AW19" s="43"/>
      <c r="AX19" s="88">
        <f>SUM(AX17:AX18)</f>
        <v>99</v>
      </c>
      <c r="AY19" s="88">
        <f t="shared" ref="AY19:BB19" si="94">SUM(AY17:AY18)</f>
        <v>99</v>
      </c>
      <c r="AZ19" s="88">
        <f t="shared" si="94"/>
        <v>99</v>
      </c>
      <c r="BA19" s="88">
        <f t="shared" si="94"/>
        <v>99</v>
      </c>
      <c r="BB19" s="88">
        <f t="shared" si="94"/>
        <v>99</v>
      </c>
      <c r="BC19" s="88">
        <f>SUM(BC17:BC18)</f>
        <v>99</v>
      </c>
      <c r="BD19" s="43"/>
      <c r="BE19" s="88">
        <f>SUM(BE17:BE18)</f>
        <v>99</v>
      </c>
      <c r="BF19" s="88">
        <f t="shared" ref="BF19:BI19" si="95">SUM(BF17:BF18)</f>
        <v>99</v>
      </c>
      <c r="BG19" s="88">
        <f t="shared" si="95"/>
        <v>99</v>
      </c>
      <c r="BH19" s="88">
        <f t="shared" si="95"/>
        <v>99</v>
      </c>
      <c r="BI19" s="88">
        <f t="shared" si="95"/>
        <v>99</v>
      </c>
      <c r="BJ19" s="88">
        <f>SUM(BJ17:BJ18)</f>
        <v>99</v>
      </c>
      <c r="BK19" s="43"/>
      <c r="BL19" s="88">
        <f>SUM(BL17:BL18)</f>
        <v>99</v>
      </c>
      <c r="BM19" s="88">
        <f t="shared" ref="BM19:BQ19" si="96">SUM(BM17:BM18)</f>
        <v>99</v>
      </c>
      <c r="BN19" s="88">
        <f t="shared" si="96"/>
        <v>99</v>
      </c>
      <c r="BO19" s="88">
        <f t="shared" si="96"/>
        <v>99</v>
      </c>
      <c r="BP19" s="88">
        <f t="shared" si="96"/>
        <v>99</v>
      </c>
      <c r="BQ19" s="88">
        <f t="shared" si="96"/>
        <v>99</v>
      </c>
      <c r="BR19" s="89"/>
      <c r="BS19" s="353"/>
      <c r="BT19" s="282"/>
      <c r="BU19" s="73" t="s">
        <v>388</v>
      </c>
      <c r="BV19" s="43"/>
      <c r="BW19" s="88">
        <f t="shared" ref="BW19:BZ19" si="97">SUM(BW17:BW18)</f>
        <v>107</v>
      </c>
      <c r="BX19" s="88">
        <f t="shared" si="97"/>
        <v>107</v>
      </c>
      <c r="BY19" s="88">
        <f t="shared" si="97"/>
        <v>107</v>
      </c>
      <c r="BZ19" s="88">
        <f t="shared" si="97"/>
        <v>107</v>
      </c>
      <c r="CA19" s="88">
        <f>SUM(CA17:CA18)</f>
        <v>107</v>
      </c>
      <c r="CB19" s="88">
        <f>SUM(CB17:CB18)</f>
        <v>107</v>
      </c>
      <c r="CC19" s="43"/>
      <c r="CD19" s="88">
        <f t="shared" ref="CD19:CF19" si="98">SUM(CD17:CD18)</f>
        <v>107</v>
      </c>
      <c r="CE19" s="88">
        <f t="shared" si="98"/>
        <v>107</v>
      </c>
      <c r="CF19" s="88">
        <f t="shared" si="98"/>
        <v>107</v>
      </c>
      <c r="CG19" s="88">
        <f>SUM(CG17:CG18)</f>
        <v>107</v>
      </c>
      <c r="CH19" s="88">
        <f>SUM(CH17:CH18)</f>
        <v>107</v>
      </c>
      <c r="CI19" s="88">
        <f>SUM(CI17:CI18)</f>
        <v>107</v>
      </c>
      <c r="CJ19" s="43"/>
      <c r="CK19" s="88">
        <f t="shared" ref="CK19:CM19" si="99">SUM(CK17:CK18)</f>
        <v>107</v>
      </c>
      <c r="CL19" s="88">
        <f t="shared" si="99"/>
        <v>107</v>
      </c>
      <c r="CM19" s="88">
        <f t="shared" si="99"/>
        <v>107</v>
      </c>
      <c r="CN19" s="88">
        <f>SUM(CN17:CN18)</f>
        <v>107</v>
      </c>
      <c r="CO19" s="88">
        <f>SUM(CO17:CO18)</f>
        <v>107</v>
      </c>
      <c r="CP19" s="88">
        <f>SUM(CP17:CP18)</f>
        <v>107</v>
      </c>
      <c r="CQ19" s="43"/>
      <c r="CR19" s="88">
        <f t="shared" ref="CR19:CT19" si="100">SUM(CR17:CR18)</f>
        <v>107</v>
      </c>
      <c r="CS19" s="88">
        <f t="shared" si="100"/>
        <v>107</v>
      </c>
      <c r="CT19" s="88">
        <f t="shared" si="100"/>
        <v>107</v>
      </c>
      <c r="CU19" s="88">
        <f>SUM(CU17:CU18)</f>
        <v>107</v>
      </c>
      <c r="CV19" s="88">
        <f>SUM(CV17:CV18)</f>
        <v>107</v>
      </c>
      <c r="CW19" s="88">
        <f t="shared" ref="CW19" si="101">SUM(CW17:CW18)</f>
        <v>107</v>
      </c>
      <c r="CX19" s="43"/>
      <c r="CY19" s="88">
        <f>SUM(CY17:CY18)</f>
        <v>107</v>
      </c>
      <c r="CZ19" s="46"/>
      <c r="DA19" s="89"/>
      <c r="DB19" s="354"/>
      <c r="DC19" s="354"/>
      <c r="DD19" s="354"/>
      <c r="DE19" s="354"/>
      <c r="DF19" s="354"/>
      <c r="DG19" s="354"/>
      <c r="DH19" s="354"/>
      <c r="DI19" s="354"/>
      <c r="DJ19" s="354"/>
      <c r="DK19" s="354"/>
      <c r="DL19" s="354"/>
      <c r="DM19" s="354"/>
      <c r="DN19" s="354"/>
      <c r="DO19" s="354"/>
      <c r="DP19" s="354"/>
      <c r="DQ19" s="354"/>
      <c r="DR19" s="354"/>
      <c r="DS19" s="354"/>
      <c r="DT19" s="354"/>
      <c r="DU19" s="354"/>
      <c r="DV19" s="354"/>
      <c r="DW19" s="354"/>
      <c r="DX19" s="354"/>
      <c r="DY19" s="354"/>
      <c r="DZ19" s="354"/>
      <c r="EA19" s="354"/>
      <c r="EB19" s="354"/>
      <c r="EC19" s="354"/>
      <c r="ED19" s="354"/>
      <c r="EE19" s="354"/>
      <c r="EF19" s="354"/>
    </row>
    <row r="20" spans="1:136" ht="15" customHeight="1">
      <c r="A20" s="285"/>
      <c r="B20" s="282"/>
      <c r="C20" s="35" t="s">
        <v>45</v>
      </c>
      <c r="D20" s="33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28"/>
      <c r="AI20" s="30">
        <f>SUM(D20:AG20)</f>
        <v>0</v>
      </c>
      <c r="AK20" s="282"/>
      <c r="AL20" s="35" t="s">
        <v>45</v>
      </c>
      <c r="AM20" s="33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30">
        <f>SUM(AM20:BP20)</f>
        <v>0</v>
      </c>
      <c r="BS20" s="353"/>
      <c r="BT20" s="282"/>
      <c r="BU20" s="35" t="s">
        <v>45</v>
      </c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28"/>
      <c r="DA20" s="30">
        <f>SUM(BV20:CY20)</f>
        <v>0</v>
      </c>
      <c r="DB20" s="354"/>
      <c r="DC20" s="354"/>
      <c r="DD20" s="354"/>
      <c r="DE20" s="354"/>
      <c r="DF20" s="354"/>
      <c r="DG20" s="354"/>
      <c r="DH20" s="354"/>
      <c r="DI20" s="354"/>
      <c r="DJ20" s="354"/>
      <c r="DK20" s="354"/>
      <c r="DL20" s="354"/>
      <c r="DM20" s="354"/>
      <c r="DN20" s="354"/>
      <c r="DO20" s="354"/>
      <c r="DP20" s="354"/>
      <c r="DQ20" s="354"/>
      <c r="DR20" s="354"/>
      <c r="DS20" s="354"/>
      <c r="DT20" s="354"/>
      <c r="DU20" s="354"/>
      <c r="DV20" s="354"/>
      <c r="DW20" s="354"/>
      <c r="DX20" s="354"/>
      <c r="DY20" s="354"/>
      <c r="DZ20" s="354"/>
      <c r="EA20" s="354"/>
      <c r="EB20" s="354"/>
      <c r="EC20" s="354"/>
      <c r="ED20" s="354"/>
      <c r="EE20" s="354"/>
      <c r="EF20" s="354"/>
    </row>
    <row r="21" spans="1:136" ht="15.75" customHeight="1" thickBot="1">
      <c r="A21" s="285"/>
      <c r="B21" s="282"/>
      <c r="C21" s="73" t="s">
        <v>93</v>
      </c>
      <c r="D21" s="342">
        <f>IF(D20&gt;D17,D17,D20)-D17</f>
        <v>-98</v>
      </c>
      <c r="E21" s="342">
        <f>D21+(IF(E20&gt;E17,E17,E20)-E17)</f>
        <v>-196</v>
      </c>
      <c r="F21" s="342">
        <f t="shared" ref="F21:H21" si="102">E21+(IF(F20&gt;F17,F17,F20)-F17)</f>
        <v>-294</v>
      </c>
      <c r="G21" s="342">
        <f t="shared" si="102"/>
        <v>-392</v>
      </c>
      <c r="H21" s="342">
        <f t="shared" si="102"/>
        <v>-490</v>
      </c>
      <c r="I21" s="27"/>
      <c r="J21" s="342">
        <f>H21+(IF(J20&gt;J17,J17,J20)-J17)</f>
        <v>-588</v>
      </c>
      <c r="K21" s="342">
        <f t="shared" ref="K21:O21" si="103">J21+(IF(K20&gt;K17,K17,K20)-K17)</f>
        <v>-686</v>
      </c>
      <c r="L21" s="342">
        <f t="shared" si="103"/>
        <v>-784</v>
      </c>
      <c r="M21" s="342">
        <f t="shared" si="103"/>
        <v>-882</v>
      </c>
      <c r="N21" s="342">
        <f t="shared" si="103"/>
        <v>-980</v>
      </c>
      <c r="O21" s="342">
        <f t="shared" si="103"/>
        <v>-1078</v>
      </c>
      <c r="P21" s="27"/>
      <c r="Q21" s="342">
        <f>O21+(IF(Q20&gt;Q17,Q17,Q20)-Q17)</f>
        <v>-1176</v>
      </c>
      <c r="R21" s="342">
        <f t="shared" ref="R21:V21" si="104">Q21+(IF(R20&gt;R17,R17,R20)-R17)</f>
        <v>-1274</v>
      </c>
      <c r="S21" s="342">
        <f t="shared" si="104"/>
        <v>-1372</v>
      </c>
      <c r="T21" s="342">
        <f t="shared" si="104"/>
        <v>-1470</v>
      </c>
      <c r="U21" s="342">
        <f t="shared" si="104"/>
        <v>-1568</v>
      </c>
      <c r="V21" s="342">
        <f t="shared" si="104"/>
        <v>-1666</v>
      </c>
      <c r="W21" s="27"/>
      <c r="X21" s="342">
        <f>V21+(IF(X20&gt;X17,X17,X20)-X17)</f>
        <v>-1764</v>
      </c>
      <c r="Y21" s="342">
        <f t="shared" ref="Y21:AC21" si="105">X21+(IF(Y20&gt;Y17,Y17,Y20)-Y17)</f>
        <v>-1862</v>
      </c>
      <c r="Z21" s="342">
        <f t="shared" si="105"/>
        <v>-1960</v>
      </c>
      <c r="AA21" s="342">
        <f t="shared" si="105"/>
        <v>-2058</v>
      </c>
      <c r="AB21" s="342">
        <f t="shared" si="105"/>
        <v>-2156</v>
      </c>
      <c r="AC21" s="342">
        <f t="shared" si="105"/>
        <v>-2254</v>
      </c>
      <c r="AD21" s="27"/>
      <c r="AE21" s="342">
        <f>AC21+(IF(AE20&gt;AE17,AE17,AE20)-AE17)</f>
        <v>-2352</v>
      </c>
      <c r="AF21" s="342">
        <f t="shared" ref="AF21:AG21" si="106">AE21+(IF(AF20&gt;AF17,AF17,AF20)-AF17)</f>
        <v>-2450</v>
      </c>
      <c r="AG21" s="342">
        <f t="shared" si="106"/>
        <v>-2548</v>
      </c>
      <c r="AH21" s="29"/>
      <c r="AI21" s="31">
        <f>ROUNDUP(AG21,0)</f>
        <v>-2548</v>
      </c>
      <c r="AK21" s="282"/>
      <c r="AL21" s="73" t="s">
        <v>93</v>
      </c>
      <c r="AM21" s="342">
        <f>AK21+(IF(AM20&gt;AM17,AM17,AM20)-AM17)</f>
        <v>-90</v>
      </c>
      <c r="AN21" s="342">
        <f t="shared" ref="AN21:AO21" si="107">AM21+(IF(AN20&gt;AN17,AN17,AN20)-AN17)</f>
        <v>-180</v>
      </c>
      <c r="AO21" s="342">
        <f t="shared" si="107"/>
        <v>-270</v>
      </c>
      <c r="AP21" s="27"/>
      <c r="AQ21" s="342">
        <f>AO21+(IF(AQ20&gt;AQ17,AQ17,AQ20)-AQ17)</f>
        <v>-360</v>
      </c>
      <c r="AR21" s="342">
        <f t="shared" ref="AR21:AV21" si="108">AQ21+(IF(AR20&gt;AR17,AR17,AR20)-AR17)</f>
        <v>-450</v>
      </c>
      <c r="AS21" s="342">
        <f t="shared" si="108"/>
        <v>-540</v>
      </c>
      <c r="AT21" s="342">
        <f t="shared" si="108"/>
        <v>-630</v>
      </c>
      <c r="AU21" s="342">
        <f t="shared" si="108"/>
        <v>-720</v>
      </c>
      <c r="AV21" s="342">
        <f t="shared" si="108"/>
        <v>-810</v>
      </c>
      <c r="AW21" s="27"/>
      <c r="AX21" s="342">
        <f>AV21+(IF(AX20&gt;AX17,AX17,AX20)-AX17)</f>
        <v>-900</v>
      </c>
      <c r="AY21" s="342">
        <f t="shared" ref="AY21:BC21" si="109">AX21+(IF(AY20&gt;AY17,AY17,AY20)-AY17)</f>
        <v>-990</v>
      </c>
      <c r="AZ21" s="342">
        <f t="shared" si="109"/>
        <v>-1080</v>
      </c>
      <c r="BA21" s="342">
        <f t="shared" si="109"/>
        <v>-1170</v>
      </c>
      <c r="BB21" s="342">
        <f t="shared" si="109"/>
        <v>-1260</v>
      </c>
      <c r="BC21" s="342">
        <f t="shared" si="109"/>
        <v>-1350</v>
      </c>
      <c r="BD21" s="27"/>
      <c r="BE21" s="342">
        <f>BC21+(IF(BE20&gt;BE17,BE17,BE20)-BE17)</f>
        <v>-1440</v>
      </c>
      <c r="BF21" s="342">
        <f t="shared" ref="BF21:BJ21" si="110">BE21+(IF(BF20&gt;BF17,BF17,BF20)-BF17)</f>
        <v>-1530</v>
      </c>
      <c r="BG21" s="342">
        <f t="shared" si="110"/>
        <v>-1620</v>
      </c>
      <c r="BH21" s="342">
        <f t="shared" si="110"/>
        <v>-1710</v>
      </c>
      <c r="BI21" s="342">
        <f t="shared" si="110"/>
        <v>-1800</v>
      </c>
      <c r="BJ21" s="342">
        <f t="shared" si="110"/>
        <v>-1890</v>
      </c>
      <c r="BK21" s="27"/>
      <c r="BL21" s="342">
        <f>BJ21+(IF(BL20&gt;BL17,BL17,BL20)-BL17)</f>
        <v>-1980</v>
      </c>
      <c r="BM21" s="342">
        <f t="shared" ref="BM21:BQ21" si="111">BL21+(IF(BM20&gt;BM17,BM17,BM20)-BM17)</f>
        <v>-2070</v>
      </c>
      <c r="BN21" s="342">
        <f t="shared" si="111"/>
        <v>-2160</v>
      </c>
      <c r="BO21" s="342">
        <f t="shared" si="111"/>
        <v>-2250</v>
      </c>
      <c r="BP21" s="342">
        <f t="shared" si="111"/>
        <v>-2340</v>
      </c>
      <c r="BQ21" s="342">
        <f t="shared" si="111"/>
        <v>-2430</v>
      </c>
      <c r="BR21" s="31">
        <f>ROUNDUP(BP21,0)</f>
        <v>-2340</v>
      </c>
      <c r="BS21" s="353"/>
      <c r="BT21" s="282"/>
      <c r="BU21" s="73" t="s">
        <v>93</v>
      </c>
      <c r="BV21" s="27"/>
      <c r="BW21" s="342">
        <f>BV21+(IF(BW20&gt;BW17,BW17,BW20)-BW17)</f>
        <v>-98</v>
      </c>
      <c r="BX21" s="342">
        <f t="shared" ref="BX21:CB21" si="112">BW21+(IF(BX20&gt;BX17,BX17,BX20)-BX17)</f>
        <v>-196</v>
      </c>
      <c r="BY21" s="342">
        <f t="shared" si="112"/>
        <v>-294</v>
      </c>
      <c r="BZ21" s="342">
        <f t="shared" si="112"/>
        <v>-392</v>
      </c>
      <c r="CA21" s="342">
        <f t="shared" si="112"/>
        <v>-490</v>
      </c>
      <c r="CB21" s="342">
        <f t="shared" si="112"/>
        <v>-588</v>
      </c>
      <c r="CC21" s="27"/>
      <c r="CD21" s="342">
        <f>CB21+(IF(CD20&gt;CD17,CD17,CD20)-CD17)</f>
        <v>-686</v>
      </c>
      <c r="CE21" s="342">
        <f t="shared" ref="CE21:CI21" si="113">CD21+(IF(CE20&gt;CE17,CE17,CE20)-CE17)</f>
        <v>-784</v>
      </c>
      <c r="CF21" s="342">
        <f t="shared" si="113"/>
        <v>-882</v>
      </c>
      <c r="CG21" s="342">
        <f t="shared" si="113"/>
        <v>-980</v>
      </c>
      <c r="CH21" s="342">
        <f t="shared" si="113"/>
        <v>-1078</v>
      </c>
      <c r="CI21" s="342">
        <f t="shared" si="113"/>
        <v>-1176</v>
      </c>
      <c r="CJ21" s="27"/>
      <c r="CK21" s="342">
        <f>CI21+(IF(CK20&gt;CK17,CK17,CK20)-CK17)</f>
        <v>-1274</v>
      </c>
      <c r="CL21" s="342">
        <f t="shared" ref="CL21:CP21" si="114">CK21+(IF(CL20&gt;CL17,CL17,CL20)-CL17)</f>
        <v>-1372</v>
      </c>
      <c r="CM21" s="342">
        <f t="shared" si="114"/>
        <v>-1470</v>
      </c>
      <c r="CN21" s="342">
        <f t="shared" si="114"/>
        <v>-1568</v>
      </c>
      <c r="CO21" s="342">
        <f t="shared" si="114"/>
        <v>-1666</v>
      </c>
      <c r="CP21" s="342">
        <f t="shared" si="114"/>
        <v>-1764</v>
      </c>
      <c r="CQ21" s="27"/>
      <c r="CR21" s="342">
        <f>CP21+(IF(CR20&gt;CR17,CR17,CR20)-CR17)</f>
        <v>-1862</v>
      </c>
      <c r="CS21" s="342">
        <f t="shared" ref="CS21:CW21" si="115">CR21+(IF(CS20&gt;CS17,CS17,CS20)-CS17)</f>
        <v>-1960</v>
      </c>
      <c r="CT21" s="342">
        <f t="shared" si="115"/>
        <v>-2058</v>
      </c>
      <c r="CU21" s="342">
        <f t="shared" si="115"/>
        <v>-2156</v>
      </c>
      <c r="CV21" s="342">
        <f t="shared" si="115"/>
        <v>-2254</v>
      </c>
      <c r="CW21" s="342">
        <f t="shared" si="115"/>
        <v>-2352</v>
      </c>
      <c r="CX21" s="27"/>
      <c r="CY21" s="342">
        <f>CW21+(IF(CY20&gt;CY17,CY17,CY20)-CY17)</f>
        <v>-2450</v>
      </c>
      <c r="CZ21" s="29"/>
      <c r="DA21" s="31">
        <f>ROUNDUP(CY21,0)</f>
        <v>-2450</v>
      </c>
      <c r="DB21" s="354"/>
      <c r="DC21" s="354"/>
      <c r="DD21" s="354"/>
      <c r="DE21" s="354"/>
      <c r="DF21" s="354"/>
      <c r="DG21" s="354"/>
      <c r="DH21" s="354"/>
      <c r="DI21" s="354"/>
      <c r="DJ21" s="354"/>
      <c r="DK21" s="354"/>
      <c r="DL21" s="354"/>
      <c r="DM21" s="354"/>
      <c r="DN21" s="354"/>
      <c r="DO21" s="354"/>
      <c r="DP21" s="354"/>
      <c r="DQ21" s="354"/>
      <c r="DR21" s="354"/>
      <c r="DS21" s="354"/>
      <c r="DT21" s="354"/>
      <c r="DU21" s="354"/>
      <c r="DV21" s="354"/>
      <c r="DW21" s="354"/>
      <c r="DX21" s="354"/>
      <c r="DY21" s="354"/>
      <c r="DZ21" s="354"/>
      <c r="EA21" s="354"/>
      <c r="EB21" s="354"/>
      <c r="EC21" s="354"/>
      <c r="ED21" s="354"/>
      <c r="EE21" s="354"/>
      <c r="EF21" s="354"/>
    </row>
    <row r="22" spans="1:136" ht="15" customHeight="1" thickBot="1">
      <c r="A22" s="285"/>
      <c r="B22" s="283"/>
      <c r="C22" s="142" t="s">
        <v>94</v>
      </c>
      <c r="D22" s="341">
        <f>IF(D20&gt;172,D20-172,0)-D18</f>
        <v>-6</v>
      </c>
      <c r="E22" s="341">
        <f>D22 + (IF(E20&gt;172,E20-172,0)-E18)</f>
        <v>-12</v>
      </c>
      <c r="F22" s="341">
        <f t="shared" ref="F22:H22" si="116">E22 + (IF(F20&gt;172,F20-172,0)-F18)</f>
        <v>-18</v>
      </c>
      <c r="G22" s="341">
        <f t="shared" si="116"/>
        <v>-24</v>
      </c>
      <c r="H22" s="341">
        <f t="shared" si="116"/>
        <v>-30</v>
      </c>
      <c r="I22" s="140"/>
      <c r="J22" s="341">
        <f>H22+(IF(J20&gt;172,J20-172,0)-J18)</f>
        <v>-36</v>
      </c>
      <c r="K22" s="341">
        <f>J22 + (IF(K20&gt;172,K20-172,0)-K18)</f>
        <v>-42</v>
      </c>
      <c r="L22" s="341">
        <f t="shared" ref="L22:O22" si="117">K22 + (IF(L20&gt;172,L20-172,0)-L18)</f>
        <v>-48</v>
      </c>
      <c r="M22" s="341">
        <f t="shared" si="117"/>
        <v>-54</v>
      </c>
      <c r="N22" s="341">
        <f t="shared" si="117"/>
        <v>-60</v>
      </c>
      <c r="O22" s="341">
        <f t="shared" si="117"/>
        <v>-66</v>
      </c>
      <c r="P22" s="140"/>
      <c r="Q22" s="341">
        <f>O22+(IF(Q20&gt;172,Q20-172,0)-Q18)</f>
        <v>-72</v>
      </c>
      <c r="R22" s="341">
        <f>Q22 + (IF(R20&gt;172,R20-172,0)-R18)</f>
        <v>-78</v>
      </c>
      <c r="S22" s="341">
        <f t="shared" ref="S22:V22" si="118">R22 + (IF(S20&gt;172,S20-172,0)-S18)</f>
        <v>-84</v>
      </c>
      <c r="T22" s="341">
        <f t="shared" si="118"/>
        <v>-90</v>
      </c>
      <c r="U22" s="341">
        <f t="shared" si="118"/>
        <v>-96</v>
      </c>
      <c r="V22" s="341">
        <f t="shared" si="118"/>
        <v>-102</v>
      </c>
      <c r="W22" s="140"/>
      <c r="X22" s="341">
        <f>V22+(IF(X20&gt;172,X20-172,0)-X18)</f>
        <v>-108</v>
      </c>
      <c r="Y22" s="341">
        <f>X22 + (IF(Y20&gt;172,Y20-172,0)-Y18)</f>
        <v>-114</v>
      </c>
      <c r="Z22" s="341">
        <f t="shared" ref="Z22:AC22" si="119">Y22 + (IF(Z20&gt;172,Z20-172,0)-Z18)</f>
        <v>-120</v>
      </c>
      <c r="AA22" s="341">
        <f t="shared" si="119"/>
        <v>-126</v>
      </c>
      <c r="AB22" s="341">
        <f t="shared" si="119"/>
        <v>-132</v>
      </c>
      <c r="AC22" s="341">
        <f t="shared" si="119"/>
        <v>-138</v>
      </c>
      <c r="AD22" s="140"/>
      <c r="AE22" s="341">
        <f>AC22+(IF(AE20&gt;172,AE20-172,0)-AE18)</f>
        <v>-144</v>
      </c>
      <c r="AF22" s="341">
        <f>AE22 + (IF(AF20&gt;172,AF20-172,0)-AF18)</f>
        <v>-150</v>
      </c>
      <c r="AG22" s="341">
        <f t="shared" ref="AG22" si="120">AF22 + (IF(AG20&gt;172,AG20-172,0)-AG18)</f>
        <v>-156</v>
      </c>
      <c r="AH22" s="141"/>
      <c r="AI22" s="343">
        <f>AG22</f>
        <v>-156</v>
      </c>
      <c r="AK22" s="283"/>
      <c r="AL22" s="142" t="s">
        <v>94</v>
      </c>
      <c r="AM22" s="341">
        <f>IF(AM20&gt;172,AM20-172,0)-AM18</f>
        <v>-9</v>
      </c>
      <c r="AN22" s="341">
        <f>AM22 + (IF(AN20&gt;172,AN20-172,0)-AN18)</f>
        <v>-18</v>
      </c>
      <c r="AO22" s="341">
        <f t="shared" ref="AO22" si="121">AN22 + (IF(AO20&gt;172,AO20-172,0)-AO18)</f>
        <v>-27</v>
      </c>
      <c r="AP22" s="140"/>
      <c r="AQ22" s="341">
        <f>AO22+(IF(AQ20&gt;172,AQ20-172,0)-AQ18)</f>
        <v>-36</v>
      </c>
      <c r="AR22" s="341">
        <f>AQ22 + (IF(AR20&gt;172,AR20-172,0)-AR18)</f>
        <v>-45</v>
      </c>
      <c r="AS22" s="341">
        <f t="shared" ref="AS22:AV22" si="122">AR22 + (IF(AS20&gt;172,AS20-172,0)-AS18)</f>
        <v>-54</v>
      </c>
      <c r="AT22" s="341">
        <f t="shared" si="122"/>
        <v>-63</v>
      </c>
      <c r="AU22" s="341">
        <f t="shared" si="122"/>
        <v>-72</v>
      </c>
      <c r="AV22" s="341">
        <f t="shared" si="122"/>
        <v>-81</v>
      </c>
      <c r="AW22" s="140"/>
      <c r="AX22" s="341">
        <f>AV22+(IF(AX20&gt;172,AX20-172,0)-AX18)</f>
        <v>-90</v>
      </c>
      <c r="AY22" s="341">
        <f>AX22 + (IF(AY20&gt;172,AY20-172,0)-AY18)</f>
        <v>-99</v>
      </c>
      <c r="AZ22" s="341">
        <f t="shared" ref="AZ22:BC22" si="123">AY22 + (IF(AZ20&gt;172,AZ20-172,0)-AZ18)</f>
        <v>-108</v>
      </c>
      <c r="BA22" s="341">
        <f t="shared" si="123"/>
        <v>-117</v>
      </c>
      <c r="BB22" s="341">
        <f t="shared" si="123"/>
        <v>-126</v>
      </c>
      <c r="BC22" s="341">
        <f t="shared" si="123"/>
        <v>-135</v>
      </c>
      <c r="BD22" s="140"/>
      <c r="BE22" s="341">
        <f>BC22+(IF(BE20&gt;172,BE20-172,0)-BE18)</f>
        <v>-144</v>
      </c>
      <c r="BF22" s="341">
        <f>BE22 + (IF(BF20&gt;172,BF20-172,0)-BF18)</f>
        <v>-153</v>
      </c>
      <c r="BG22" s="341">
        <f t="shared" ref="BG22:BJ22" si="124">BF22 + (IF(BG20&gt;172,BG20-172,0)-BG18)</f>
        <v>-162</v>
      </c>
      <c r="BH22" s="341">
        <f t="shared" si="124"/>
        <v>-171</v>
      </c>
      <c r="BI22" s="341">
        <f t="shared" si="124"/>
        <v>-180</v>
      </c>
      <c r="BJ22" s="341">
        <f t="shared" si="124"/>
        <v>-189</v>
      </c>
      <c r="BK22" s="140"/>
      <c r="BL22" s="341">
        <f>BJ22+(IF(BL20&gt;172,BL20-172,0)-BL18)</f>
        <v>-198</v>
      </c>
      <c r="BM22" s="341">
        <f>BL22 + (IF(BM20&gt;172,BM20-172,0)-BM18)</f>
        <v>-207</v>
      </c>
      <c r="BN22" s="341">
        <f t="shared" ref="BN22:BQ22" si="125">BM22 + (IF(BN20&gt;172,BN20-172,0)-BN18)</f>
        <v>-216</v>
      </c>
      <c r="BO22" s="341">
        <f t="shared" si="125"/>
        <v>-225</v>
      </c>
      <c r="BP22" s="341">
        <f t="shared" si="125"/>
        <v>-234</v>
      </c>
      <c r="BQ22" s="341">
        <f t="shared" si="125"/>
        <v>-243</v>
      </c>
      <c r="BR22" s="343">
        <f>BP22</f>
        <v>-234</v>
      </c>
      <c r="BS22" s="353"/>
      <c r="BT22" s="283"/>
      <c r="BU22" s="142" t="s">
        <v>94</v>
      </c>
      <c r="BV22" s="140"/>
      <c r="BW22" s="341">
        <f>BV22 + (IF(BW20&gt;172,BW20-172,0)-BW18)</f>
        <v>-9</v>
      </c>
      <c r="BX22" s="341">
        <f t="shared" ref="BX22:BZ22" si="126">BW22 + (IF(BX20&gt;172,BX20-172,0)-BX18)</f>
        <v>-18</v>
      </c>
      <c r="BY22" s="341">
        <f t="shared" si="126"/>
        <v>-27</v>
      </c>
      <c r="BZ22" s="341">
        <f t="shared" si="126"/>
        <v>-36</v>
      </c>
      <c r="CA22" s="341">
        <f>BY22+(IF(CA20&gt;172,CA20-172,0)-CA18)</f>
        <v>-36</v>
      </c>
      <c r="CB22" s="341">
        <f>BZ22+(IF(CB20&gt;172,CB20-172,0)-CB18)</f>
        <v>-45</v>
      </c>
      <c r="CC22" s="140"/>
      <c r="CD22" s="341">
        <f t="shared" ref="CD22:CH22" si="127">CC22 + (IF(CD20&gt;172,CD20-172,0)-CD18)</f>
        <v>-9</v>
      </c>
      <c r="CE22" s="341">
        <f t="shared" si="127"/>
        <v>-18</v>
      </c>
      <c r="CF22" s="341">
        <f t="shared" si="127"/>
        <v>-27</v>
      </c>
      <c r="CG22" s="341">
        <f t="shared" si="127"/>
        <v>-36</v>
      </c>
      <c r="CH22" s="341">
        <f t="shared" si="127"/>
        <v>-45</v>
      </c>
      <c r="CI22" s="341">
        <f>CG22+(IF(CI20&gt;172,CI20-172,0)-CI18)</f>
        <v>-45</v>
      </c>
      <c r="CJ22" s="140"/>
      <c r="CK22" s="341">
        <f t="shared" ref="CK22:CO22" si="128">CJ22 + (IF(CK20&gt;172,CK20-172,0)-CK18)</f>
        <v>-9</v>
      </c>
      <c r="CL22" s="341">
        <f t="shared" si="128"/>
        <v>-18</v>
      </c>
      <c r="CM22" s="341">
        <f t="shared" si="128"/>
        <v>-27</v>
      </c>
      <c r="CN22" s="341">
        <f t="shared" si="128"/>
        <v>-36</v>
      </c>
      <c r="CO22" s="341">
        <f t="shared" si="128"/>
        <v>-45</v>
      </c>
      <c r="CP22" s="341">
        <f>CN22+(IF(CP20&gt;172,CP20-172,0)-CP18)</f>
        <v>-45</v>
      </c>
      <c r="CQ22" s="140"/>
      <c r="CR22" s="341">
        <f t="shared" ref="CR22:CV22" si="129">CQ22 + (IF(CR20&gt;172,CR20-172,0)-CR18)</f>
        <v>-9</v>
      </c>
      <c r="CS22" s="341">
        <f t="shared" si="129"/>
        <v>-18</v>
      </c>
      <c r="CT22" s="341">
        <f t="shared" si="129"/>
        <v>-27</v>
      </c>
      <c r="CU22" s="341">
        <f t="shared" si="129"/>
        <v>-36</v>
      </c>
      <c r="CV22" s="341">
        <f t="shared" si="129"/>
        <v>-45</v>
      </c>
      <c r="CW22" s="341">
        <f>CU22+(IF(CW20&gt;172,CW20-172,0)-CW18)</f>
        <v>-45</v>
      </c>
      <c r="CX22" s="140"/>
      <c r="CY22" s="341">
        <f t="shared" ref="CY22" si="130">CX22 + (IF(CY20&gt;172,CY20-172,0)-CY18)</f>
        <v>-9</v>
      </c>
      <c r="CZ22" s="141"/>
      <c r="DA22" s="343">
        <f>CY22</f>
        <v>-9</v>
      </c>
      <c r="DB22" s="354"/>
      <c r="DC22" s="354"/>
      <c r="DD22" s="354"/>
      <c r="DE22" s="354"/>
      <c r="DF22" s="354"/>
      <c r="DG22" s="354"/>
      <c r="DH22" s="354"/>
      <c r="DI22" s="354"/>
      <c r="DJ22" s="354"/>
      <c r="DK22" s="354"/>
      <c r="DL22" s="354"/>
      <c r="DM22" s="354"/>
      <c r="DN22" s="354"/>
      <c r="DO22" s="354"/>
      <c r="DP22" s="354"/>
      <c r="DQ22" s="354"/>
      <c r="DR22" s="354"/>
      <c r="DS22" s="354"/>
      <c r="DT22" s="354"/>
      <c r="DU22" s="354"/>
      <c r="DV22" s="354"/>
      <c r="DW22" s="354"/>
      <c r="DX22" s="354"/>
      <c r="DY22" s="354"/>
      <c r="DZ22" s="354"/>
      <c r="EA22" s="354"/>
      <c r="EB22" s="354"/>
      <c r="EC22" s="354"/>
      <c r="ED22" s="354"/>
      <c r="EE22" s="354"/>
      <c r="EF22" s="354"/>
    </row>
    <row r="23" spans="1:136" ht="15.75" customHeight="1">
      <c r="A23" s="285"/>
      <c r="B23" s="281" t="s">
        <v>56</v>
      </c>
      <c r="C23" s="34" t="s">
        <v>88</v>
      </c>
      <c r="D23" s="50">
        <f>SUM(D5,D11,D17)</f>
        <v>373</v>
      </c>
      <c r="E23" s="50">
        <f>SUM(E5,E11,E17)</f>
        <v>373</v>
      </c>
      <c r="F23" s="50">
        <f>SUM(F5,F11,F17)</f>
        <v>373</v>
      </c>
      <c r="G23" s="50">
        <f>SUM(G5,G11,G17)</f>
        <v>373</v>
      </c>
      <c r="H23" s="50">
        <f>SUM(H5,H11,H17)</f>
        <v>373</v>
      </c>
      <c r="I23" s="38"/>
      <c r="J23" s="50">
        <f>SUM(J5,J11,J17)</f>
        <v>373</v>
      </c>
      <c r="K23" s="50">
        <f>SUM(K5,K11,K17)</f>
        <v>373</v>
      </c>
      <c r="L23" s="50">
        <f>SUM(L5,L11,L17)</f>
        <v>373</v>
      </c>
      <c r="M23" s="50">
        <f>SUM(M5,M11,M17)</f>
        <v>373</v>
      </c>
      <c r="N23" s="50">
        <f>SUM(N5,N11,N17)</f>
        <v>373</v>
      </c>
      <c r="O23" s="50">
        <f>SUM(O5,O11,O17)</f>
        <v>373</v>
      </c>
      <c r="P23" s="38"/>
      <c r="Q23" s="50">
        <f>SUM(Q5,Q11,Q17)</f>
        <v>373</v>
      </c>
      <c r="R23" s="50">
        <f>SUM(R5,R11,R17)</f>
        <v>373</v>
      </c>
      <c r="S23" s="50">
        <f>SUM(S5,S11,S17)</f>
        <v>373</v>
      </c>
      <c r="T23" s="50">
        <f>SUM(T5,T11,T17)</f>
        <v>373</v>
      </c>
      <c r="U23" s="50">
        <f>SUM(U5,U11,U17)</f>
        <v>373</v>
      </c>
      <c r="V23" s="50">
        <f>SUM(V5,V11,V17)</f>
        <v>373</v>
      </c>
      <c r="W23" s="38"/>
      <c r="X23" s="50">
        <f>SUM(X5,X11,X17)</f>
        <v>373</v>
      </c>
      <c r="Y23" s="50">
        <f>SUM(Y5,Y11,Y17)</f>
        <v>373</v>
      </c>
      <c r="Z23" s="50">
        <f>SUM(Z5,Z11,Z17)</f>
        <v>373</v>
      </c>
      <c r="AA23" s="50">
        <f>SUM(AA5,AA11,AA17)</f>
        <v>373</v>
      </c>
      <c r="AB23" s="50">
        <f>SUM(AB5,AB11,AB17)</f>
        <v>373</v>
      </c>
      <c r="AC23" s="50">
        <f>SUM(AC5,AC11,AC17)</f>
        <v>373</v>
      </c>
      <c r="AD23" s="38"/>
      <c r="AE23" s="50">
        <f>SUM(AE5,AE11,AE17)</f>
        <v>373</v>
      </c>
      <c r="AF23" s="50">
        <f>SUM(AF5,AF11,AF17)</f>
        <v>373</v>
      </c>
      <c r="AG23" s="50">
        <f>SUM(AG5,AG11,AG17)</f>
        <v>373</v>
      </c>
      <c r="AH23" s="39"/>
      <c r="AI23" s="32">
        <f>SUM(D23:AG23)</f>
        <v>9698</v>
      </c>
      <c r="AK23" s="281" t="s">
        <v>56</v>
      </c>
      <c r="AL23" s="34" t="s">
        <v>88</v>
      </c>
      <c r="AM23" s="50">
        <f>SUM(AM5,AM11,AM17)</f>
        <v>344</v>
      </c>
      <c r="AN23" s="50">
        <f>SUM(AN5,AN11,AN17)</f>
        <v>344</v>
      </c>
      <c r="AO23" s="50">
        <f>SUM(AO5,AO11,AO17)</f>
        <v>344</v>
      </c>
      <c r="AP23" s="38"/>
      <c r="AQ23" s="50">
        <f>SUM(AQ5,AQ11,AQ17)</f>
        <v>344</v>
      </c>
      <c r="AR23" s="50">
        <f>SUM(AR5,AR11,AR17)</f>
        <v>344</v>
      </c>
      <c r="AS23" s="50">
        <f>SUM(AS5,AS11,AS17)</f>
        <v>344</v>
      </c>
      <c r="AT23" s="50">
        <f>SUM(AT5,AT11,AT17)</f>
        <v>344</v>
      </c>
      <c r="AU23" s="50">
        <f>SUM(AU5,AU11,AU17)</f>
        <v>344</v>
      </c>
      <c r="AV23" s="50">
        <f>SUM(AV5,AV11,AV17)</f>
        <v>344</v>
      </c>
      <c r="AW23" s="38"/>
      <c r="AX23" s="50">
        <f>SUM(AX5,AX11,AX17)</f>
        <v>344</v>
      </c>
      <c r="AY23" s="50">
        <f>SUM(AY5,AY11,AY17)</f>
        <v>344</v>
      </c>
      <c r="AZ23" s="50">
        <f>SUM(AZ5,AZ11,AZ17)</f>
        <v>344</v>
      </c>
      <c r="BA23" s="50">
        <f>SUM(BA5,BA11,BA17)</f>
        <v>344</v>
      </c>
      <c r="BB23" s="50">
        <f>SUM(BB5,BB11,BB17)</f>
        <v>344</v>
      </c>
      <c r="BC23" s="50">
        <f>SUM(BC5,BC11,BC17)</f>
        <v>344</v>
      </c>
      <c r="BD23" s="38"/>
      <c r="BE23" s="50">
        <f>SUM(BE5,BE11,BE17)</f>
        <v>344</v>
      </c>
      <c r="BF23" s="50">
        <f>SUM(BF5,BF11,BF17)</f>
        <v>344</v>
      </c>
      <c r="BG23" s="50">
        <f>SUM(BG5,BG11,BG17)</f>
        <v>344</v>
      </c>
      <c r="BH23" s="50">
        <f>SUM(BH5,BH11,BH17)</f>
        <v>344</v>
      </c>
      <c r="BI23" s="50">
        <f>SUM(BI5,BI11,BI17)</f>
        <v>344</v>
      </c>
      <c r="BJ23" s="50">
        <f>SUM(BJ5,BJ11,BJ17)</f>
        <v>344</v>
      </c>
      <c r="BK23" s="38"/>
      <c r="BL23" s="50">
        <f>SUM(BL5,BL11,BL17)</f>
        <v>344</v>
      </c>
      <c r="BM23" s="50">
        <f>SUM(BM5,BM11,BM17)</f>
        <v>344</v>
      </c>
      <c r="BN23" s="50">
        <f>SUM(BN5,BN11,BN17)</f>
        <v>344</v>
      </c>
      <c r="BO23" s="50">
        <f>SUM(BO5,BO11,BO17)</f>
        <v>344</v>
      </c>
      <c r="BP23" s="50">
        <f>SUM(BP5,BP11,BP17)</f>
        <v>344</v>
      </c>
      <c r="BQ23" s="50">
        <f>SUM(BQ5,BQ11,BQ17)</f>
        <v>344</v>
      </c>
      <c r="BR23" s="32">
        <f>SUM(AM23:BP23)</f>
        <v>8944</v>
      </c>
      <c r="BS23" s="353"/>
      <c r="BT23" s="281" t="s">
        <v>56</v>
      </c>
      <c r="BU23" s="34" t="s">
        <v>88</v>
      </c>
      <c r="BV23" s="38"/>
      <c r="BW23" s="50">
        <f>SUM(BW5,BW11,BW17)</f>
        <v>383</v>
      </c>
      <c r="BX23" s="50">
        <f>SUM(BX5,BX11,BX17)</f>
        <v>383</v>
      </c>
      <c r="BY23" s="50">
        <f>SUM(BY5,BY11,BY17)</f>
        <v>383</v>
      </c>
      <c r="BZ23" s="50">
        <f>SUM(BZ5,BZ11,BZ17)</f>
        <v>383</v>
      </c>
      <c r="CA23" s="50">
        <f>SUM(CA5,CA11,CA17)</f>
        <v>383</v>
      </c>
      <c r="CB23" s="50">
        <f>SUM(CB5,CB11,CB17)</f>
        <v>383</v>
      </c>
      <c r="CC23" s="38"/>
      <c r="CD23" s="50">
        <f>SUM(CD5,CD11,CD17)</f>
        <v>383</v>
      </c>
      <c r="CE23" s="50">
        <f>SUM(CE5,CE11,CE17)</f>
        <v>383</v>
      </c>
      <c r="CF23" s="50">
        <f>SUM(CF5,CF11,CF17)</f>
        <v>383</v>
      </c>
      <c r="CG23" s="50">
        <f>SUM(CG5,CG11,CG17)</f>
        <v>383</v>
      </c>
      <c r="CH23" s="50">
        <f>SUM(CH5,CH11,CH17)</f>
        <v>383</v>
      </c>
      <c r="CI23" s="50">
        <f>SUM(CI5,CI11,CI17)</f>
        <v>383</v>
      </c>
      <c r="CJ23" s="38"/>
      <c r="CK23" s="50">
        <f>SUM(CK5,CK11,CK17)</f>
        <v>383</v>
      </c>
      <c r="CL23" s="50">
        <f>SUM(CL5,CL11,CL17)</f>
        <v>383</v>
      </c>
      <c r="CM23" s="50">
        <f>SUM(CM5,CM11,CM17)</f>
        <v>383</v>
      </c>
      <c r="CN23" s="50">
        <f>SUM(CN5,CN11,CN17)</f>
        <v>383</v>
      </c>
      <c r="CO23" s="50">
        <f>SUM(CO5,CO11,CO17)</f>
        <v>383</v>
      </c>
      <c r="CP23" s="50">
        <f>SUM(CP5,CP11,CP17)</f>
        <v>383</v>
      </c>
      <c r="CQ23" s="38"/>
      <c r="CR23" s="50">
        <f>SUM(CR5,CR11,CR17)</f>
        <v>383</v>
      </c>
      <c r="CS23" s="50">
        <f>SUM(CS5,CS11,CS17)</f>
        <v>383</v>
      </c>
      <c r="CT23" s="50">
        <f>SUM(CT5,CT11,CT17)</f>
        <v>383</v>
      </c>
      <c r="CU23" s="50">
        <f>SUM(CU5,CU11,CU17)</f>
        <v>383</v>
      </c>
      <c r="CV23" s="50">
        <f>SUM(CV5,CV11,CV17)</f>
        <v>383</v>
      </c>
      <c r="CW23" s="50">
        <f>SUM(CW5,CW11,CW17)</f>
        <v>383</v>
      </c>
      <c r="CX23" s="38"/>
      <c r="CY23" s="50">
        <f>SUM(CY5,CY11,CY17)</f>
        <v>373</v>
      </c>
      <c r="CZ23" s="39"/>
      <c r="DA23" s="32">
        <f>SUM(BV23:CY23)</f>
        <v>9565</v>
      </c>
      <c r="DB23" s="354"/>
      <c r="DC23" s="354"/>
      <c r="DD23" s="354"/>
      <c r="DE23" s="354"/>
      <c r="DF23" s="354"/>
      <c r="DG23" s="354"/>
      <c r="DH23" s="354"/>
      <c r="DI23" s="354"/>
      <c r="DJ23" s="354"/>
      <c r="DK23" s="354"/>
      <c r="DL23" s="354"/>
      <c r="DM23" s="354"/>
      <c r="DN23" s="354"/>
      <c r="DO23" s="354"/>
      <c r="DP23" s="354"/>
      <c r="DQ23" s="354"/>
      <c r="DR23" s="354"/>
      <c r="DS23" s="354"/>
      <c r="DT23" s="354"/>
      <c r="DU23" s="354"/>
      <c r="DV23" s="354"/>
      <c r="DW23" s="354"/>
      <c r="DX23" s="354"/>
      <c r="DY23" s="354"/>
      <c r="DZ23" s="354"/>
      <c r="EA23" s="354"/>
      <c r="EB23" s="354"/>
      <c r="EC23" s="354"/>
      <c r="ED23" s="354"/>
      <c r="EE23" s="354"/>
      <c r="EF23" s="354"/>
    </row>
    <row r="24" spans="1:136" ht="15" customHeight="1">
      <c r="A24" s="285"/>
      <c r="B24" s="282"/>
      <c r="C24" s="73" t="s">
        <v>89</v>
      </c>
      <c r="D24" s="88">
        <f>SUM(D6,D12,D18)</f>
        <v>22</v>
      </c>
      <c r="E24" s="88">
        <f t="shared" ref="E24:H24" si="131">SUM(E6,E12,E18)</f>
        <v>22</v>
      </c>
      <c r="F24" s="88">
        <f t="shared" si="131"/>
        <v>22</v>
      </c>
      <c r="G24" s="88">
        <f t="shared" si="131"/>
        <v>22</v>
      </c>
      <c r="H24" s="88">
        <f t="shared" si="131"/>
        <v>22</v>
      </c>
      <c r="I24" s="43"/>
      <c r="J24" s="88">
        <f>SUM(J6,J12,J18)</f>
        <v>22</v>
      </c>
      <c r="K24" s="88">
        <f t="shared" ref="K24:N24" si="132">SUM(K6,K12,K18)</f>
        <v>22</v>
      </c>
      <c r="L24" s="88">
        <f t="shared" si="132"/>
        <v>22</v>
      </c>
      <c r="M24" s="88">
        <f t="shared" si="132"/>
        <v>22</v>
      </c>
      <c r="N24" s="88">
        <f t="shared" si="132"/>
        <v>22</v>
      </c>
      <c r="O24" s="88">
        <f>SUM(O6,O12,O18)</f>
        <v>22</v>
      </c>
      <c r="P24" s="43"/>
      <c r="Q24" s="88">
        <f>SUM(Q6,Q12,Q18)</f>
        <v>22</v>
      </c>
      <c r="R24" s="88">
        <f t="shared" ref="R24:U24" si="133">SUM(R6,R12,R18)</f>
        <v>22</v>
      </c>
      <c r="S24" s="88">
        <f t="shared" si="133"/>
        <v>22</v>
      </c>
      <c r="T24" s="88">
        <f t="shared" si="133"/>
        <v>22</v>
      </c>
      <c r="U24" s="88">
        <f t="shared" si="133"/>
        <v>22</v>
      </c>
      <c r="V24" s="88">
        <f>SUM(V6,V12,V18)</f>
        <v>22</v>
      </c>
      <c r="W24" s="43"/>
      <c r="X24" s="88">
        <f>SUM(X6,X12,X18)</f>
        <v>22</v>
      </c>
      <c r="Y24" s="88">
        <f t="shared" ref="Y24:AB24" si="134">SUM(Y6,Y12,Y18)</f>
        <v>22</v>
      </c>
      <c r="Z24" s="88">
        <f t="shared" si="134"/>
        <v>22</v>
      </c>
      <c r="AA24" s="88">
        <f t="shared" si="134"/>
        <v>22</v>
      </c>
      <c r="AB24" s="88">
        <f t="shared" si="134"/>
        <v>22</v>
      </c>
      <c r="AC24" s="88">
        <f>SUM(AC6,AC12,AC18)</f>
        <v>22</v>
      </c>
      <c r="AD24" s="43"/>
      <c r="AE24" s="88">
        <f t="shared" ref="AE24:AF24" si="135">SUM(AE6,AE12,AE18)</f>
        <v>22</v>
      </c>
      <c r="AF24" s="88">
        <f t="shared" si="135"/>
        <v>22</v>
      </c>
      <c r="AG24" s="88">
        <f>SUM(AG6,AG12,AG18)</f>
        <v>22</v>
      </c>
      <c r="AH24" s="46"/>
      <c r="AI24" s="344">
        <f>SUM(D24:AG24)</f>
        <v>572</v>
      </c>
      <c r="AK24" s="282"/>
      <c r="AL24" s="73" t="s">
        <v>89</v>
      </c>
      <c r="AM24" s="88">
        <f>SUM(AM6,AM12,AM18)</f>
        <v>27</v>
      </c>
      <c r="AN24" s="88">
        <f t="shared" ref="AN24:AO24" si="136">SUM(AN6,AN12,AN18)</f>
        <v>27</v>
      </c>
      <c r="AO24" s="88">
        <f t="shared" si="136"/>
        <v>27</v>
      </c>
      <c r="AP24" s="43"/>
      <c r="AQ24" s="88">
        <f>SUM(AQ6,AQ12,AQ18)</f>
        <v>27</v>
      </c>
      <c r="AR24" s="88">
        <f t="shared" ref="AR24:AU24" si="137">SUM(AR6,AR12,AR18)</f>
        <v>27</v>
      </c>
      <c r="AS24" s="88">
        <f t="shared" si="137"/>
        <v>27</v>
      </c>
      <c r="AT24" s="88">
        <f t="shared" si="137"/>
        <v>27</v>
      </c>
      <c r="AU24" s="88">
        <f t="shared" si="137"/>
        <v>27</v>
      </c>
      <c r="AV24" s="88">
        <f>SUM(AV6,AV12,AV18)</f>
        <v>27</v>
      </c>
      <c r="AW24" s="43"/>
      <c r="AX24" s="88">
        <f>SUM(AX6,AX12,AX18)</f>
        <v>27</v>
      </c>
      <c r="AY24" s="88">
        <f t="shared" ref="AY24:BB24" si="138">SUM(AY6,AY12,AY18)</f>
        <v>27</v>
      </c>
      <c r="AZ24" s="88">
        <f t="shared" si="138"/>
        <v>27</v>
      </c>
      <c r="BA24" s="88">
        <f t="shared" si="138"/>
        <v>27</v>
      </c>
      <c r="BB24" s="88">
        <f t="shared" si="138"/>
        <v>27</v>
      </c>
      <c r="BC24" s="88">
        <f>SUM(BC6,BC12,BC18)</f>
        <v>27</v>
      </c>
      <c r="BD24" s="43"/>
      <c r="BE24" s="88">
        <f>SUM(BE6,BE12,BE18)</f>
        <v>27</v>
      </c>
      <c r="BF24" s="88">
        <f t="shared" ref="BF24:BI24" si="139">SUM(BF6,BF12,BF18)</f>
        <v>27</v>
      </c>
      <c r="BG24" s="88">
        <f t="shared" si="139"/>
        <v>27</v>
      </c>
      <c r="BH24" s="88">
        <f t="shared" si="139"/>
        <v>27</v>
      </c>
      <c r="BI24" s="88">
        <f t="shared" si="139"/>
        <v>27</v>
      </c>
      <c r="BJ24" s="88">
        <f>SUM(BJ6,BJ12,BJ18)</f>
        <v>27</v>
      </c>
      <c r="BK24" s="43"/>
      <c r="BL24" s="88">
        <f>SUM(BL6,BL12,BL18)</f>
        <v>27</v>
      </c>
      <c r="BM24" s="88">
        <f t="shared" ref="BM24:BQ24" si="140">SUM(BM6,BM12,BM18)</f>
        <v>27</v>
      </c>
      <c r="BN24" s="88">
        <f t="shared" si="140"/>
        <v>27</v>
      </c>
      <c r="BO24" s="88">
        <f t="shared" si="140"/>
        <v>27</v>
      </c>
      <c r="BP24" s="88">
        <f t="shared" si="140"/>
        <v>27</v>
      </c>
      <c r="BQ24" s="88">
        <f t="shared" si="140"/>
        <v>27</v>
      </c>
      <c r="BR24" s="344">
        <f>SUM(AM24:BP24)</f>
        <v>702</v>
      </c>
      <c r="BS24" s="353"/>
      <c r="BT24" s="282"/>
      <c r="BU24" s="73" t="s">
        <v>89</v>
      </c>
      <c r="BV24" s="43"/>
      <c r="BW24" s="88">
        <f t="shared" ref="BW24:BZ24" si="141">SUM(BW6,BW12,BW18)</f>
        <v>27</v>
      </c>
      <c r="BX24" s="88">
        <f t="shared" si="141"/>
        <v>27</v>
      </c>
      <c r="BY24" s="88">
        <f t="shared" si="141"/>
        <v>27</v>
      </c>
      <c r="BZ24" s="88">
        <f t="shared" si="141"/>
        <v>27</v>
      </c>
      <c r="CA24" s="88">
        <f>SUM(CA6,CA12,CA18)</f>
        <v>27</v>
      </c>
      <c r="CB24" s="88">
        <f>SUM(CB6,CB12,CB18)</f>
        <v>27</v>
      </c>
      <c r="CC24" s="43"/>
      <c r="CD24" s="88">
        <f t="shared" ref="CD24:CF24" si="142">SUM(CD6,CD12,CD18)</f>
        <v>27</v>
      </c>
      <c r="CE24" s="88">
        <f t="shared" si="142"/>
        <v>27</v>
      </c>
      <c r="CF24" s="88">
        <f t="shared" si="142"/>
        <v>27</v>
      </c>
      <c r="CG24" s="88">
        <f>SUM(CG6,CG12,CG18)</f>
        <v>27</v>
      </c>
      <c r="CH24" s="88">
        <f>SUM(CH6,CH12,CH18)</f>
        <v>27</v>
      </c>
      <c r="CI24" s="88">
        <f>SUM(CI6,CI12,CI18)</f>
        <v>27</v>
      </c>
      <c r="CJ24" s="43"/>
      <c r="CK24" s="88">
        <f t="shared" ref="CK24:CM24" si="143">SUM(CK6,CK12,CK18)</f>
        <v>27</v>
      </c>
      <c r="CL24" s="88">
        <f t="shared" si="143"/>
        <v>27</v>
      </c>
      <c r="CM24" s="88">
        <f t="shared" si="143"/>
        <v>27</v>
      </c>
      <c r="CN24" s="88">
        <f>SUM(CN6,CN12,CN18)</f>
        <v>27</v>
      </c>
      <c r="CO24" s="88">
        <f>SUM(CO6,CO12,CO18)</f>
        <v>27</v>
      </c>
      <c r="CP24" s="88">
        <f>SUM(CP6,CP12,CP18)</f>
        <v>27</v>
      </c>
      <c r="CQ24" s="43"/>
      <c r="CR24" s="88">
        <f t="shared" ref="CR24:CT24" si="144">SUM(CR6,CR12,CR18)</f>
        <v>27</v>
      </c>
      <c r="CS24" s="88">
        <f t="shared" si="144"/>
        <v>27</v>
      </c>
      <c r="CT24" s="88">
        <f t="shared" si="144"/>
        <v>27</v>
      </c>
      <c r="CU24" s="88">
        <f>SUM(CU6,CU12,CU18)</f>
        <v>27</v>
      </c>
      <c r="CV24" s="88">
        <f>SUM(CV6,CV12,CV18)</f>
        <v>27</v>
      </c>
      <c r="CW24" s="88">
        <f t="shared" ref="CW24" si="145">SUM(CW6,CW12,CW18)</f>
        <v>27</v>
      </c>
      <c r="CX24" s="43"/>
      <c r="CY24" s="88">
        <f>SUM(CY6,CY12,CY18)</f>
        <v>27</v>
      </c>
      <c r="CZ24" s="46"/>
      <c r="DA24" s="344">
        <f>SUM(BV24:CY24)</f>
        <v>675</v>
      </c>
      <c r="DB24" s="354"/>
      <c r="DC24" s="354"/>
      <c r="DD24" s="354"/>
      <c r="DE24" s="354"/>
      <c r="DF24" s="354"/>
      <c r="DG24" s="354"/>
      <c r="DH24" s="354"/>
      <c r="DI24" s="354"/>
      <c r="DJ24" s="354"/>
      <c r="DK24" s="354"/>
      <c r="DL24" s="354"/>
      <c r="DM24" s="354"/>
      <c r="DN24" s="354"/>
      <c r="DO24" s="354"/>
      <c r="DP24" s="354"/>
      <c r="DQ24" s="354"/>
      <c r="DR24" s="354"/>
      <c r="DS24" s="354"/>
      <c r="DT24" s="354"/>
      <c r="DU24" s="354"/>
      <c r="DV24" s="354"/>
      <c r="DW24" s="354"/>
      <c r="DX24" s="354"/>
      <c r="DY24" s="354"/>
      <c r="DZ24" s="354"/>
      <c r="EA24" s="354"/>
      <c r="EB24" s="354"/>
      <c r="EC24" s="354"/>
      <c r="ED24" s="354"/>
      <c r="EE24" s="354"/>
      <c r="EF24" s="354"/>
    </row>
    <row r="25" spans="1:136" ht="15" customHeight="1">
      <c r="A25" s="285"/>
      <c r="B25" s="282"/>
      <c r="C25" s="73" t="s">
        <v>388</v>
      </c>
      <c r="D25" s="88">
        <f>SUM(D23:D24)</f>
        <v>395</v>
      </c>
      <c r="E25" s="88">
        <f t="shared" ref="E25:H25" si="146">SUM(E23:E24)</f>
        <v>395</v>
      </c>
      <c r="F25" s="88">
        <f t="shared" si="146"/>
        <v>395</v>
      </c>
      <c r="G25" s="88">
        <f t="shared" si="146"/>
        <v>395</v>
      </c>
      <c r="H25" s="88">
        <f t="shared" si="146"/>
        <v>395</v>
      </c>
      <c r="I25" s="43"/>
      <c r="J25" s="88">
        <f>SUM(J23:J24)</f>
        <v>395</v>
      </c>
      <c r="K25" s="88">
        <f t="shared" ref="K25:N25" si="147">SUM(K23:K24)</f>
        <v>395</v>
      </c>
      <c r="L25" s="88">
        <f t="shared" si="147"/>
        <v>395</v>
      </c>
      <c r="M25" s="88">
        <f t="shared" si="147"/>
        <v>395</v>
      </c>
      <c r="N25" s="88">
        <f t="shared" si="147"/>
        <v>395</v>
      </c>
      <c r="O25" s="88">
        <f>SUM(O23:O24)</f>
        <v>395</v>
      </c>
      <c r="P25" s="43"/>
      <c r="Q25" s="88">
        <f>SUM(Q23:Q24)</f>
        <v>395</v>
      </c>
      <c r="R25" s="88">
        <f t="shared" ref="R25:U25" si="148">SUM(R23:R24)</f>
        <v>395</v>
      </c>
      <c r="S25" s="88">
        <f t="shared" si="148"/>
        <v>395</v>
      </c>
      <c r="T25" s="88">
        <f t="shared" si="148"/>
        <v>395</v>
      </c>
      <c r="U25" s="88">
        <f t="shared" si="148"/>
        <v>395</v>
      </c>
      <c r="V25" s="88">
        <f>SUM(V23:V24)</f>
        <v>395</v>
      </c>
      <c r="W25" s="43"/>
      <c r="X25" s="88">
        <f>SUM(X23:X24)</f>
        <v>395</v>
      </c>
      <c r="Y25" s="88">
        <f t="shared" ref="Y25:AB25" si="149">SUM(Y23:Y24)</f>
        <v>395</v>
      </c>
      <c r="Z25" s="88">
        <f t="shared" si="149"/>
        <v>395</v>
      </c>
      <c r="AA25" s="88">
        <f t="shared" si="149"/>
        <v>395</v>
      </c>
      <c r="AB25" s="88">
        <f t="shared" si="149"/>
        <v>395</v>
      </c>
      <c r="AC25" s="88">
        <f>SUM(AC23:AC24)</f>
        <v>395</v>
      </c>
      <c r="AD25" s="43"/>
      <c r="AE25" s="88">
        <f t="shared" ref="AE25:AF25" si="150">SUM(AE23:AE24)</f>
        <v>395</v>
      </c>
      <c r="AF25" s="88">
        <f t="shared" si="150"/>
        <v>395</v>
      </c>
      <c r="AG25" s="88">
        <f>SUM(AG23:AG24)</f>
        <v>395</v>
      </c>
      <c r="AH25" s="46"/>
      <c r="AI25" s="89"/>
      <c r="AK25" s="282"/>
      <c r="AL25" s="73" t="s">
        <v>388</v>
      </c>
      <c r="AM25" s="88">
        <f>SUM(AM23:AM24)</f>
        <v>371</v>
      </c>
      <c r="AN25" s="88">
        <f t="shared" ref="AN25:AO25" si="151">SUM(AN23:AN24)</f>
        <v>371</v>
      </c>
      <c r="AO25" s="88">
        <f t="shared" si="151"/>
        <v>371</v>
      </c>
      <c r="AP25" s="43"/>
      <c r="AQ25" s="88">
        <f>SUM(AQ23:AQ24)</f>
        <v>371</v>
      </c>
      <c r="AR25" s="88">
        <f t="shared" ref="AR25:AU25" si="152">SUM(AR23:AR24)</f>
        <v>371</v>
      </c>
      <c r="AS25" s="88">
        <f t="shared" si="152"/>
        <v>371</v>
      </c>
      <c r="AT25" s="88">
        <f t="shared" si="152"/>
        <v>371</v>
      </c>
      <c r="AU25" s="88">
        <f t="shared" si="152"/>
        <v>371</v>
      </c>
      <c r="AV25" s="88">
        <f>SUM(AV23:AV24)</f>
        <v>371</v>
      </c>
      <c r="AW25" s="43"/>
      <c r="AX25" s="88">
        <f>SUM(AX23:AX24)</f>
        <v>371</v>
      </c>
      <c r="AY25" s="88">
        <f t="shared" ref="AY25:BB25" si="153">SUM(AY23:AY24)</f>
        <v>371</v>
      </c>
      <c r="AZ25" s="88">
        <f t="shared" si="153"/>
        <v>371</v>
      </c>
      <c r="BA25" s="88">
        <f t="shared" si="153"/>
        <v>371</v>
      </c>
      <c r="BB25" s="88">
        <f t="shared" si="153"/>
        <v>371</v>
      </c>
      <c r="BC25" s="88">
        <f>SUM(BC23:BC24)</f>
        <v>371</v>
      </c>
      <c r="BD25" s="43"/>
      <c r="BE25" s="88">
        <f>SUM(BE23:BE24)</f>
        <v>371</v>
      </c>
      <c r="BF25" s="88">
        <f t="shared" ref="BF25:BI25" si="154">SUM(BF23:BF24)</f>
        <v>371</v>
      </c>
      <c r="BG25" s="88">
        <f t="shared" si="154"/>
        <v>371</v>
      </c>
      <c r="BH25" s="88">
        <f t="shared" si="154"/>
        <v>371</v>
      </c>
      <c r="BI25" s="88">
        <f t="shared" si="154"/>
        <v>371</v>
      </c>
      <c r="BJ25" s="88">
        <f>SUM(BJ23:BJ24)</f>
        <v>371</v>
      </c>
      <c r="BK25" s="43"/>
      <c r="BL25" s="88">
        <f>SUM(BL23:BL24)</f>
        <v>371</v>
      </c>
      <c r="BM25" s="88">
        <f t="shared" ref="BM25:BQ25" si="155">SUM(BM23:BM24)</f>
        <v>371</v>
      </c>
      <c r="BN25" s="88">
        <f t="shared" si="155"/>
        <v>371</v>
      </c>
      <c r="BO25" s="88">
        <f t="shared" si="155"/>
        <v>371</v>
      </c>
      <c r="BP25" s="88">
        <f t="shared" si="155"/>
        <v>371</v>
      </c>
      <c r="BQ25" s="369">
        <f t="shared" si="155"/>
        <v>371</v>
      </c>
      <c r="BR25" s="368"/>
      <c r="BS25" s="353"/>
      <c r="BT25" s="282"/>
      <c r="BU25" s="73" t="s">
        <v>388</v>
      </c>
      <c r="BV25" s="43"/>
      <c r="BW25" s="88">
        <f t="shared" ref="BW25:BZ25" si="156">SUM(BW23:BW24)</f>
        <v>410</v>
      </c>
      <c r="BX25" s="88">
        <f t="shared" si="156"/>
        <v>410</v>
      </c>
      <c r="BY25" s="88">
        <f t="shared" si="156"/>
        <v>410</v>
      </c>
      <c r="BZ25" s="88">
        <f t="shared" si="156"/>
        <v>410</v>
      </c>
      <c r="CA25" s="88">
        <f>SUM(CA23:CA24)</f>
        <v>410</v>
      </c>
      <c r="CB25" s="88">
        <f>SUM(CB23:CB24)</f>
        <v>410</v>
      </c>
      <c r="CC25" s="43"/>
      <c r="CD25" s="88">
        <f t="shared" ref="CD25:CF25" si="157">SUM(CD23:CD24)</f>
        <v>410</v>
      </c>
      <c r="CE25" s="88">
        <f t="shared" si="157"/>
        <v>410</v>
      </c>
      <c r="CF25" s="88">
        <f t="shared" si="157"/>
        <v>410</v>
      </c>
      <c r="CG25" s="88">
        <f>SUM(CG23:CG24)</f>
        <v>410</v>
      </c>
      <c r="CH25" s="88">
        <f>SUM(CH23:CH24)</f>
        <v>410</v>
      </c>
      <c r="CI25" s="88">
        <f>SUM(CI23:CI24)</f>
        <v>410</v>
      </c>
      <c r="CJ25" s="43"/>
      <c r="CK25" s="88">
        <f t="shared" ref="CK25:CM25" si="158">SUM(CK23:CK24)</f>
        <v>410</v>
      </c>
      <c r="CL25" s="88">
        <f t="shared" si="158"/>
        <v>410</v>
      </c>
      <c r="CM25" s="88">
        <f t="shared" si="158"/>
        <v>410</v>
      </c>
      <c r="CN25" s="88">
        <f>SUM(CN23:CN24)</f>
        <v>410</v>
      </c>
      <c r="CO25" s="88">
        <f>SUM(CO23:CO24)</f>
        <v>410</v>
      </c>
      <c r="CP25" s="88">
        <f>SUM(CP23:CP24)</f>
        <v>410</v>
      </c>
      <c r="CQ25" s="43"/>
      <c r="CR25" s="88">
        <f t="shared" ref="CR25:CT25" si="159">SUM(CR23:CR24)</f>
        <v>410</v>
      </c>
      <c r="CS25" s="88">
        <f t="shared" si="159"/>
        <v>410</v>
      </c>
      <c r="CT25" s="88">
        <f t="shared" si="159"/>
        <v>410</v>
      </c>
      <c r="CU25" s="88">
        <f>SUM(CU23:CU24)</f>
        <v>410</v>
      </c>
      <c r="CV25" s="88">
        <f>SUM(CV23:CV24)</f>
        <v>410</v>
      </c>
      <c r="CW25" s="88">
        <f t="shared" ref="CW25" si="160">SUM(CW23:CW24)</f>
        <v>410</v>
      </c>
      <c r="CX25" s="43"/>
      <c r="CY25" s="88">
        <f>SUM(CY23:CY24)</f>
        <v>400</v>
      </c>
      <c r="CZ25" s="46"/>
      <c r="DA25" s="89"/>
      <c r="DB25" s="354"/>
      <c r="DC25" s="354"/>
      <c r="DD25" s="354"/>
      <c r="DE25" s="354"/>
      <c r="DF25" s="354"/>
      <c r="DG25" s="354"/>
      <c r="DH25" s="354"/>
      <c r="DI25" s="354"/>
      <c r="DJ25" s="354"/>
      <c r="DK25" s="354"/>
      <c r="DL25" s="354"/>
      <c r="DM25" s="354"/>
      <c r="DN25" s="354"/>
      <c r="DO25" s="354"/>
      <c r="DP25" s="354"/>
      <c r="DQ25" s="354"/>
      <c r="DR25" s="354"/>
      <c r="DS25" s="354"/>
      <c r="DT25" s="354"/>
      <c r="DU25" s="354"/>
      <c r="DV25" s="354"/>
      <c r="DW25" s="354"/>
      <c r="DX25" s="354"/>
      <c r="DY25" s="354"/>
      <c r="DZ25" s="354"/>
      <c r="EA25" s="354"/>
      <c r="EB25" s="354"/>
      <c r="EC25" s="354"/>
      <c r="ED25" s="354"/>
      <c r="EE25" s="354"/>
      <c r="EF25" s="354"/>
    </row>
    <row r="26" spans="1:136" ht="15" customHeight="1">
      <c r="A26" s="285"/>
      <c r="B26" s="282"/>
      <c r="C26" s="35" t="s">
        <v>45</v>
      </c>
      <c r="D26" s="33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348"/>
      <c r="AI26" s="346">
        <f>SUM(D26:AG26)</f>
        <v>0</v>
      </c>
      <c r="AK26" s="282"/>
      <c r="AL26" s="35" t="s">
        <v>45</v>
      </c>
      <c r="AM26" s="33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345"/>
      <c r="BR26" s="346">
        <f>SUM(AM26:BP26)</f>
        <v>0</v>
      </c>
      <c r="BS26" s="353"/>
      <c r="BT26" s="282"/>
      <c r="BU26" s="35" t="s">
        <v>45</v>
      </c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348"/>
      <c r="DA26" s="346">
        <f>SUM(BV26:CY26)</f>
        <v>0</v>
      </c>
      <c r="DB26" s="354"/>
      <c r="DC26" s="354"/>
      <c r="DD26" s="354"/>
      <c r="DE26" s="354"/>
      <c r="DF26" s="354"/>
      <c r="DG26" s="354"/>
      <c r="DH26" s="354"/>
      <c r="DI26" s="354"/>
      <c r="DJ26" s="354"/>
      <c r="DK26" s="354"/>
      <c r="DL26" s="354"/>
      <c r="DM26" s="354"/>
      <c r="DN26" s="354"/>
      <c r="DO26" s="354"/>
      <c r="DP26" s="354"/>
      <c r="DQ26" s="354"/>
      <c r="DR26" s="354"/>
      <c r="DS26" s="354"/>
      <c r="DT26" s="354"/>
      <c r="DU26" s="354"/>
      <c r="DV26" s="354"/>
      <c r="DW26" s="354"/>
      <c r="DX26" s="354"/>
      <c r="DY26" s="354"/>
      <c r="DZ26" s="354"/>
      <c r="EA26" s="354"/>
      <c r="EB26" s="354"/>
      <c r="EC26" s="354"/>
      <c r="ED26" s="354"/>
      <c r="EE26" s="354"/>
      <c r="EF26" s="354"/>
    </row>
    <row r="27" spans="1:136" ht="15" customHeight="1" thickBot="1">
      <c r="A27" s="285"/>
      <c r="B27" s="282"/>
      <c r="C27" s="73" t="s">
        <v>93</v>
      </c>
      <c r="D27" s="342">
        <f>IF(D26&gt;D23,D23,D26)-D23</f>
        <v>-373</v>
      </c>
      <c r="E27" s="342">
        <f>D27+(IF(E26&gt;E23,E23,E26)-E23)</f>
        <v>-746</v>
      </c>
      <c r="F27" s="342">
        <f t="shared" ref="F27:H27" si="161">E27+(IF(F26&gt;F23,F23,F26)-F23)</f>
        <v>-1119</v>
      </c>
      <c r="G27" s="342">
        <f t="shared" si="161"/>
        <v>-1492</v>
      </c>
      <c r="H27" s="342">
        <f t="shared" si="161"/>
        <v>-1865</v>
      </c>
      <c r="I27" s="27"/>
      <c r="J27" s="342">
        <f>H27+(IF(J26&gt;J23,J23,J26)-J23)</f>
        <v>-2238</v>
      </c>
      <c r="K27" s="342">
        <f t="shared" ref="K27:O27" si="162">J27+(IF(K26&gt;K23,K23,K26)-K23)</f>
        <v>-2611</v>
      </c>
      <c r="L27" s="342">
        <f t="shared" si="162"/>
        <v>-2984</v>
      </c>
      <c r="M27" s="342">
        <f t="shared" si="162"/>
        <v>-3357</v>
      </c>
      <c r="N27" s="342">
        <f t="shared" si="162"/>
        <v>-3730</v>
      </c>
      <c r="O27" s="342">
        <f t="shared" si="162"/>
        <v>-4103</v>
      </c>
      <c r="P27" s="27"/>
      <c r="Q27" s="342">
        <f>O27+(IF(Q26&gt;Q23,Q23,Q26)-Q23)</f>
        <v>-4476</v>
      </c>
      <c r="R27" s="342">
        <f t="shared" ref="R27:V27" si="163">Q27+(IF(R26&gt;R23,R23,R26)-R23)</f>
        <v>-4849</v>
      </c>
      <c r="S27" s="342">
        <f t="shared" si="163"/>
        <v>-5222</v>
      </c>
      <c r="T27" s="342">
        <f t="shared" si="163"/>
        <v>-5595</v>
      </c>
      <c r="U27" s="342">
        <f t="shared" si="163"/>
        <v>-5968</v>
      </c>
      <c r="V27" s="342">
        <f t="shared" si="163"/>
        <v>-6341</v>
      </c>
      <c r="W27" s="27"/>
      <c r="X27" s="342">
        <f>V27+(IF(X26&gt;X23,X23,X26)-X23)</f>
        <v>-6714</v>
      </c>
      <c r="Y27" s="342">
        <f t="shared" ref="Y27:AC27" si="164">X27+(IF(Y26&gt;Y23,Y23,Y26)-Y23)</f>
        <v>-7087</v>
      </c>
      <c r="Z27" s="342">
        <f t="shared" si="164"/>
        <v>-7460</v>
      </c>
      <c r="AA27" s="342">
        <f t="shared" si="164"/>
        <v>-7833</v>
      </c>
      <c r="AB27" s="342">
        <f t="shared" si="164"/>
        <v>-8206</v>
      </c>
      <c r="AC27" s="342">
        <f t="shared" si="164"/>
        <v>-8579</v>
      </c>
      <c r="AD27" s="27"/>
      <c r="AE27" s="342">
        <f>AC27+(IF(AE26&gt;AE23,AE23,AE26)-AE23)</f>
        <v>-8952</v>
      </c>
      <c r="AF27" s="342">
        <f t="shared" ref="AF27:AG27" si="165">AE27+(IF(AF26&gt;AF23,AF23,AF26)-AF23)</f>
        <v>-9325</v>
      </c>
      <c r="AG27" s="342">
        <f t="shared" si="165"/>
        <v>-9698</v>
      </c>
      <c r="AH27" s="349"/>
      <c r="AI27" s="346">
        <f>ROUNDUP(AG27,0)</f>
        <v>-9698</v>
      </c>
      <c r="AK27" s="282"/>
      <c r="AL27" s="73" t="s">
        <v>93</v>
      </c>
      <c r="AM27" s="342">
        <f>AK27+(IF(AM26&gt;AM23,AM23,AM26)-AM23)</f>
        <v>-344</v>
      </c>
      <c r="AN27" s="342">
        <f t="shared" ref="AN27:AO27" si="166">AM27+(IF(AN26&gt;AN23,AN23,AN26)-AN23)</f>
        <v>-688</v>
      </c>
      <c r="AO27" s="342">
        <f t="shared" si="166"/>
        <v>-1032</v>
      </c>
      <c r="AP27" s="27"/>
      <c r="AQ27" s="342">
        <f>AO27+(IF(AQ26&gt;AQ23,AQ23,AQ26)-AQ23)</f>
        <v>-1376</v>
      </c>
      <c r="AR27" s="342">
        <f t="shared" ref="AR27:AV27" si="167">AQ27+(IF(AR26&gt;AR23,AR23,AR26)-AR23)</f>
        <v>-1720</v>
      </c>
      <c r="AS27" s="342">
        <f t="shared" si="167"/>
        <v>-2064</v>
      </c>
      <c r="AT27" s="342">
        <f t="shared" si="167"/>
        <v>-2408</v>
      </c>
      <c r="AU27" s="342">
        <f t="shared" si="167"/>
        <v>-2752</v>
      </c>
      <c r="AV27" s="342">
        <f t="shared" si="167"/>
        <v>-3096</v>
      </c>
      <c r="AW27" s="27"/>
      <c r="AX27" s="342">
        <f>AV27+(IF(AX26&gt;AX23,AX23,AX26)-AX23)</f>
        <v>-3440</v>
      </c>
      <c r="AY27" s="342">
        <f t="shared" ref="AY27:BC27" si="168">AX27+(IF(AY26&gt;AY23,AY23,AY26)-AY23)</f>
        <v>-3784</v>
      </c>
      <c r="AZ27" s="342">
        <f t="shared" si="168"/>
        <v>-4128</v>
      </c>
      <c r="BA27" s="342">
        <f t="shared" si="168"/>
        <v>-4472</v>
      </c>
      <c r="BB27" s="342">
        <f t="shared" si="168"/>
        <v>-4816</v>
      </c>
      <c r="BC27" s="342">
        <f t="shared" si="168"/>
        <v>-5160</v>
      </c>
      <c r="BD27" s="27"/>
      <c r="BE27" s="342">
        <f>BC27+(IF(BE26&gt;BE23,BE23,BE26)-BE23)</f>
        <v>-5504</v>
      </c>
      <c r="BF27" s="342">
        <f t="shared" ref="BF27:BJ27" si="169">BE27+(IF(BF26&gt;BF23,BF23,BF26)-BF23)</f>
        <v>-5848</v>
      </c>
      <c r="BG27" s="342">
        <f t="shared" si="169"/>
        <v>-6192</v>
      </c>
      <c r="BH27" s="342">
        <f t="shared" si="169"/>
        <v>-6536</v>
      </c>
      <c r="BI27" s="342">
        <f t="shared" si="169"/>
        <v>-6880</v>
      </c>
      <c r="BJ27" s="342">
        <f t="shared" si="169"/>
        <v>-7224</v>
      </c>
      <c r="BK27" s="27"/>
      <c r="BL27" s="342">
        <f>BJ27+(IF(BL26&gt;BL23,BL23,BL26)-BL23)</f>
        <v>-7568</v>
      </c>
      <c r="BM27" s="342">
        <f t="shared" ref="BM27:BQ27" si="170">BL27+(IF(BM26&gt;BM23,BM23,BM26)-BM23)</f>
        <v>-7912</v>
      </c>
      <c r="BN27" s="342">
        <f t="shared" si="170"/>
        <v>-8256</v>
      </c>
      <c r="BO27" s="342">
        <f t="shared" si="170"/>
        <v>-8600</v>
      </c>
      <c r="BP27" s="342">
        <f t="shared" si="170"/>
        <v>-8944</v>
      </c>
      <c r="BQ27" s="342">
        <f t="shared" si="170"/>
        <v>-9288</v>
      </c>
      <c r="BR27" s="346">
        <f>ROUNDUP(BP27,0)</f>
        <v>-8944</v>
      </c>
      <c r="BS27" s="353"/>
      <c r="BT27" s="282"/>
      <c r="BU27" s="73" t="s">
        <v>93</v>
      </c>
      <c r="BV27" s="27"/>
      <c r="BW27" s="342">
        <f>BV27+(IF(BW26&gt;BW23,BW23,BW26)-BW23)</f>
        <v>-383</v>
      </c>
      <c r="BX27" s="342">
        <f t="shared" ref="BX27:CB27" si="171">BW27+(IF(BX26&gt;BX23,BX23,BX26)-BX23)</f>
        <v>-766</v>
      </c>
      <c r="BY27" s="342">
        <f t="shared" si="171"/>
        <v>-1149</v>
      </c>
      <c r="BZ27" s="342">
        <f t="shared" si="171"/>
        <v>-1532</v>
      </c>
      <c r="CA27" s="342">
        <f t="shared" si="171"/>
        <v>-1915</v>
      </c>
      <c r="CB27" s="342">
        <f t="shared" si="171"/>
        <v>-2298</v>
      </c>
      <c r="CC27" s="27"/>
      <c r="CD27" s="342">
        <f>CB27+(IF(CD26&gt;CD23,CD23,CD26)-CD23)</f>
        <v>-2681</v>
      </c>
      <c r="CE27" s="342">
        <f t="shared" ref="CE27:CI27" si="172">CD27+(IF(CE26&gt;CE23,CE23,CE26)-CE23)</f>
        <v>-3064</v>
      </c>
      <c r="CF27" s="342">
        <f t="shared" si="172"/>
        <v>-3447</v>
      </c>
      <c r="CG27" s="342">
        <f t="shared" si="172"/>
        <v>-3830</v>
      </c>
      <c r="CH27" s="342">
        <f t="shared" si="172"/>
        <v>-4213</v>
      </c>
      <c r="CI27" s="342">
        <f t="shared" si="172"/>
        <v>-4596</v>
      </c>
      <c r="CJ27" s="27"/>
      <c r="CK27" s="342">
        <f>CI27+(IF(CK26&gt;CK23,CK23,CK26)-CK23)</f>
        <v>-4979</v>
      </c>
      <c r="CL27" s="342">
        <f t="shared" ref="CL27:CP27" si="173">CK27+(IF(CL26&gt;CL23,CL23,CL26)-CL23)</f>
        <v>-5362</v>
      </c>
      <c r="CM27" s="342">
        <f t="shared" si="173"/>
        <v>-5745</v>
      </c>
      <c r="CN27" s="342">
        <f t="shared" si="173"/>
        <v>-6128</v>
      </c>
      <c r="CO27" s="342">
        <f t="shared" si="173"/>
        <v>-6511</v>
      </c>
      <c r="CP27" s="342">
        <f t="shared" si="173"/>
        <v>-6894</v>
      </c>
      <c r="CQ27" s="27"/>
      <c r="CR27" s="342">
        <f>CP27+(IF(CR26&gt;CR23,CR23,CR26)-CR23)</f>
        <v>-7277</v>
      </c>
      <c r="CS27" s="342">
        <f t="shared" ref="CS27:CW27" si="174">CR27+(IF(CS26&gt;CS23,CS23,CS26)-CS23)</f>
        <v>-7660</v>
      </c>
      <c r="CT27" s="342">
        <f t="shared" si="174"/>
        <v>-8043</v>
      </c>
      <c r="CU27" s="342">
        <f t="shared" si="174"/>
        <v>-8426</v>
      </c>
      <c r="CV27" s="342">
        <f t="shared" si="174"/>
        <v>-8809</v>
      </c>
      <c r="CW27" s="342">
        <f t="shared" si="174"/>
        <v>-9192</v>
      </c>
      <c r="CX27" s="27"/>
      <c r="CY27" s="342">
        <f>CW27+(IF(CY26&gt;CY23,CY23,CY26)-CY23)</f>
        <v>-9565</v>
      </c>
      <c r="CZ27" s="349"/>
      <c r="DA27" s="346">
        <f>ROUNDUP(CY27,0)</f>
        <v>-9565</v>
      </c>
      <c r="DB27" s="354"/>
      <c r="DC27" s="354"/>
      <c r="DD27" s="354"/>
      <c r="DE27" s="354"/>
      <c r="DF27" s="354"/>
      <c r="DG27" s="354"/>
      <c r="DH27" s="354"/>
      <c r="DI27" s="354"/>
      <c r="DJ27" s="354"/>
      <c r="DK27" s="354"/>
      <c r="DL27" s="354"/>
      <c r="DM27" s="354"/>
      <c r="DN27" s="354"/>
      <c r="DO27" s="354"/>
      <c r="DP27" s="354"/>
      <c r="DQ27" s="354"/>
      <c r="DR27" s="354"/>
      <c r="DS27" s="354"/>
      <c r="DT27" s="354"/>
      <c r="DU27" s="354"/>
      <c r="DV27" s="354"/>
      <c r="DW27" s="354"/>
      <c r="DX27" s="354"/>
      <c r="DY27" s="354"/>
      <c r="DZ27" s="354"/>
      <c r="EA27" s="354"/>
      <c r="EB27" s="354"/>
      <c r="EC27" s="354"/>
      <c r="ED27" s="354"/>
      <c r="EE27" s="354"/>
      <c r="EF27" s="354"/>
    </row>
    <row r="28" spans="1:136" ht="15.75" customHeight="1" thickBot="1">
      <c r="A28" s="286"/>
      <c r="B28" s="283"/>
      <c r="C28" s="36" t="s">
        <v>94</v>
      </c>
      <c r="D28" s="351">
        <f>IF(D26&gt;172,D26-172,0)-D24</f>
        <v>-22</v>
      </c>
      <c r="E28" s="352">
        <f>D28 + (IF(E26&gt;172,E26-172,0)-E24)</f>
        <v>-44</v>
      </c>
      <c r="F28" s="352">
        <f t="shared" ref="F28:H28" si="175">E28 + (IF(F26&gt;172,F26-172,0)-F24)</f>
        <v>-66</v>
      </c>
      <c r="G28" s="352">
        <f t="shared" si="175"/>
        <v>-88</v>
      </c>
      <c r="H28" s="352">
        <f t="shared" si="175"/>
        <v>-110</v>
      </c>
      <c r="I28" s="144"/>
      <c r="J28" s="352">
        <f>H28+(IF(J26&gt;172,J26-172,0)-J24)</f>
        <v>-132</v>
      </c>
      <c r="K28" s="352">
        <f>J28 + (IF(K26&gt;172,K26-172,0)-K24)</f>
        <v>-154</v>
      </c>
      <c r="L28" s="352">
        <f t="shared" ref="L28:O28" si="176">K28 + (IF(L26&gt;172,L26-172,0)-L24)</f>
        <v>-176</v>
      </c>
      <c r="M28" s="352">
        <f t="shared" si="176"/>
        <v>-198</v>
      </c>
      <c r="N28" s="352">
        <f t="shared" si="176"/>
        <v>-220</v>
      </c>
      <c r="O28" s="352">
        <f t="shared" si="176"/>
        <v>-242</v>
      </c>
      <c r="P28" s="144"/>
      <c r="Q28" s="352">
        <f>O28+(IF(Q26&gt;172,Q26-172,0)-Q24)</f>
        <v>-264</v>
      </c>
      <c r="R28" s="352">
        <f>Q28 + (IF(R26&gt;172,R26-172,0)-R24)</f>
        <v>-286</v>
      </c>
      <c r="S28" s="352">
        <f t="shared" ref="S28:V28" si="177">R28 + (IF(S26&gt;172,S26-172,0)-S24)</f>
        <v>-308</v>
      </c>
      <c r="T28" s="352">
        <f t="shared" si="177"/>
        <v>-330</v>
      </c>
      <c r="U28" s="352">
        <f t="shared" si="177"/>
        <v>-352</v>
      </c>
      <c r="V28" s="352">
        <f t="shared" si="177"/>
        <v>-374</v>
      </c>
      <c r="W28" s="144"/>
      <c r="X28" s="352">
        <f>V28+(IF(X26&gt;172,X26-172,0)-X24)</f>
        <v>-396</v>
      </c>
      <c r="Y28" s="352">
        <f>X28 + (IF(Y26&gt;172,Y26-172,0)-Y24)</f>
        <v>-418</v>
      </c>
      <c r="Z28" s="352">
        <f t="shared" ref="Z28:AC28" si="178">Y28 + (IF(Z26&gt;172,Z26-172,0)-Z24)</f>
        <v>-440</v>
      </c>
      <c r="AA28" s="352">
        <f t="shared" si="178"/>
        <v>-462</v>
      </c>
      <c r="AB28" s="352">
        <f t="shared" si="178"/>
        <v>-484</v>
      </c>
      <c r="AC28" s="352">
        <f t="shared" si="178"/>
        <v>-506</v>
      </c>
      <c r="AD28" s="144"/>
      <c r="AE28" s="352">
        <f>AC28+(IF(AE26&gt;172,AE26-172,0)-AE24)</f>
        <v>-528</v>
      </c>
      <c r="AF28" s="352">
        <f>AE28 + (IF(AF26&gt;172,AF26-172,0)-AF24)</f>
        <v>-550</v>
      </c>
      <c r="AG28" s="352">
        <f t="shared" ref="AG28" si="179">AF28 + (IF(AG26&gt;172,AG26-172,0)-AG24)</f>
        <v>-572</v>
      </c>
      <c r="AH28" s="350"/>
      <c r="AI28" s="347">
        <f>AG28</f>
        <v>-572</v>
      </c>
      <c r="AK28" s="283"/>
      <c r="AL28" s="36" t="s">
        <v>94</v>
      </c>
      <c r="AM28" s="351">
        <f>IF(AM26&gt;172,AM26-172,0)-AM24</f>
        <v>-27</v>
      </c>
      <c r="AN28" s="352">
        <f>AM28 + (IF(AN26&gt;172,AN26-172,0)-AN24)</f>
        <v>-54</v>
      </c>
      <c r="AO28" s="352">
        <f t="shared" ref="AO28" si="180">AN28 + (IF(AO26&gt;172,AO26-172,0)-AO24)</f>
        <v>-81</v>
      </c>
      <c r="AP28" s="144"/>
      <c r="AQ28" s="352">
        <f>AO28+(IF(AQ26&gt;172,AQ26-172,0)-AQ24)</f>
        <v>-108</v>
      </c>
      <c r="AR28" s="352">
        <f>AQ28 + (IF(AR26&gt;172,AR26-172,0)-AR24)</f>
        <v>-135</v>
      </c>
      <c r="AS28" s="352">
        <f t="shared" ref="AS28:AV28" si="181">AR28 + (IF(AS26&gt;172,AS26-172,0)-AS24)</f>
        <v>-162</v>
      </c>
      <c r="AT28" s="352">
        <f t="shared" si="181"/>
        <v>-189</v>
      </c>
      <c r="AU28" s="352">
        <f t="shared" si="181"/>
        <v>-216</v>
      </c>
      <c r="AV28" s="352">
        <f t="shared" si="181"/>
        <v>-243</v>
      </c>
      <c r="AW28" s="144"/>
      <c r="AX28" s="352">
        <f>AV28+(IF(AX26&gt;172,AX26-172,0)-AX24)</f>
        <v>-270</v>
      </c>
      <c r="AY28" s="352">
        <f>AX28 + (IF(AY26&gt;172,AY26-172,0)-AY24)</f>
        <v>-297</v>
      </c>
      <c r="AZ28" s="352">
        <f t="shared" ref="AZ28:BC28" si="182">AY28 + (IF(AZ26&gt;172,AZ26-172,0)-AZ24)</f>
        <v>-324</v>
      </c>
      <c r="BA28" s="352">
        <f t="shared" si="182"/>
        <v>-351</v>
      </c>
      <c r="BB28" s="352">
        <f t="shared" si="182"/>
        <v>-378</v>
      </c>
      <c r="BC28" s="352">
        <f t="shared" si="182"/>
        <v>-405</v>
      </c>
      <c r="BD28" s="144"/>
      <c r="BE28" s="352">
        <f>BC28+(IF(BE26&gt;172,BE26-172,0)-BE24)</f>
        <v>-432</v>
      </c>
      <c r="BF28" s="352">
        <f>BE28 + (IF(BF26&gt;172,BF26-172,0)-BF24)</f>
        <v>-459</v>
      </c>
      <c r="BG28" s="352">
        <f t="shared" ref="BG28:BJ28" si="183">BF28 + (IF(BG26&gt;172,BG26-172,0)-BG24)</f>
        <v>-486</v>
      </c>
      <c r="BH28" s="352">
        <f t="shared" si="183"/>
        <v>-513</v>
      </c>
      <c r="BI28" s="352">
        <f t="shared" si="183"/>
        <v>-540</v>
      </c>
      <c r="BJ28" s="352">
        <f t="shared" si="183"/>
        <v>-567</v>
      </c>
      <c r="BK28" s="144"/>
      <c r="BL28" s="352">
        <f>BJ28+(IF(BL26&gt;172,BL26-172,0)-BL24)</f>
        <v>-594</v>
      </c>
      <c r="BM28" s="352">
        <f>BL28 + (IF(BM26&gt;172,BM26-172,0)-BM24)</f>
        <v>-621</v>
      </c>
      <c r="BN28" s="352">
        <f t="shared" ref="BN28:BQ28" si="184">BM28 + (IF(BN26&gt;172,BN26-172,0)-BN24)</f>
        <v>-648</v>
      </c>
      <c r="BO28" s="352">
        <f t="shared" si="184"/>
        <v>-675</v>
      </c>
      <c r="BP28" s="352">
        <f t="shared" si="184"/>
        <v>-702</v>
      </c>
      <c r="BQ28" s="352">
        <f t="shared" si="184"/>
        <v>-729</v>
      </c>
      <c r="BR28" s="347">
        <f>BP28</f>
        <v>-702</v>
      </c>
      <c r="BS28" s="353"/>
      <c r="BT28" s="283"/>
      <c r="BU28" s="36" t="s">
        <v>94</v>
      </c>
      <c r="BV28" s="144"/>
      <c r="BW28" s="352">
        <f>BV28 + (IF(BW26&gt;172,BW26-172,0)-BW24)</f>
        <v>-27</v>
      </c>
      <c r="BX28" s="352">
        <f t="shared" ref="BX28:BZ28" si="185">BW28 + (IF(BX26&gt;172,BX26-172,0)-BX24)</f>
        <v>-54</v>
      </c>
      <c r="BY28" s="352">
        <f t="shared" si="185"/>
        <v>-81</v>
      </c>
      <c r="BZ28" s="352">
        <f t="shared" si="185"/>
        <v>-108</v>
      </c>
      <c r="CA28" s="352">
        <f>BY28+(IF(CA26&gt;172,CA26-172,0)-CA24)</f>
        <v>-108</v>
      </c>
      <c r="CB28" s="352">
        <f>BZ28+(IF(CB26&gt;172,CB26-172,0)-CB24)</f>
        <v>-135</v>
      </c>
      <c r="CC28" s="144"/>
      <c r="CD28" s="352">
        <f t="shared" ref="CD28:CH28" si="186">CC28 + (IF(CD26&gt;172,CD26-172,0)-CD24)</f>
        <v>-27</v>
      </c>
      <c r="CE28" s="352">
        <f t="shared" si="186"/>
        <v>-54</v>
      </c>
      <c r="CF28" s="352">
        <f t="shared" si="186"/>
        <v>-81</v>
      </c>
      <c r="CG28" s="352">
        <f t="shared" si="186"/>
        <v>-108</v>
      </c>
      <c r="CH28" s="352">
        <f t="shared" si="186"/>
        <v>-135</v>
      </c>
      <c r="CI28" s="352">
        <f>CG28+(IF(CI26&gt;172,CI26-172,0)-CI24)</f>
        <v>-135</v>
      </c>
      <c r="CJ28" s="144"/>
      <c r="CK28" s="352">
        <f t="shared" ref="CK28:CO28" si="187">CJ28 + (IF(CK26&gt;172,CK26-172,0)-CK24)</f>
        <v>-27</v>
      </c>
      <c r="CL28" s="352">
        <f t="shared" si="187"/>
        <v>-54</v>
      </c>
      <c r="CM28" s="352">
        <f t="shared" si="187"/>
        <v>-81</v>
      </c>
      <c r="CN28" s="352">
        <f t="shared" si="187"/>
        <v>-108</v>
      </c>
      <c r="CO28" s="352">
        <f t="shared" si="187"/>
        <v>-135</v>
      </c>
      <c r="CP28" s="352">
        <f>CN28+(IF(CP26&gt;172,CP26-172,0)-CP24)</f>
        <v>-135</v>
      </c>
      <c r="CQ28" s="144"/>
      <c r="CR28" s="352">
        <f t="shared" ref="CR28:CV28" si="188">CQ28 + (IF(CR26&gt;172,CR26-172,0)-CR24)</f>
        <v>-27</v>
      </c>
      <c r="CS28" s="352">
        <f t="shared" si="188"/>
        <v>-54</v>
      </c>
      <c r="CT28" s="352">
        <f t="shared" si="188"/>
        <v>-81</v>
      </c>
      <c r="CU28" s="352">
        <f t="shared" si="188"/>
        <v>-108</v>
      </c>
      <c r="CV28" s="352">
        <f t="shared" si="188"/>
        <v>-135</v>
      </c>
      <c r="CW28" s="352">
        <f>CU28+(IF(CW26&gt;172,CW26-172,0)-CW24)</f>
        <v>-135</v>
      </c>
      <c r="CX28" s="144"/>
      <c r="CY28" s="352">
        <f t="shared" ref="CY28" si="189">CX28 + (IF(CY26&gt;172,CY26-172,0)-CY24)</f>
        <v>-27</v>
      </c>
      <c r="CZ28" s="350"/>
      <c r="DA28" s="347">
        <f>CY28</f>
        <v>-27</v>
      </c>
      <c r="DB28" s="354"/>
      <c r="DC28" s="354"/>
      <c r="DD28" s="354"/>
      <c r="DE28" s="354"/>
      <c r="DF28" s="354"/>
      <c r="DG28" s="354"/>
      <c r="DH28" s="354"/>
      <c r="DI28" s="354"/>
      <c r="DJ28" s="354"/>
      <c r="DK28" s="354"/>
      <c r="DL28" s="354"/>
      <c r="DM28" s="354"/>
      <c r="DN28" s="354"/>
      <c r="DO28" s="354"/>
      <c r="DP28" s="354"/>
      <c r="DQ28" s="354"/>
      <c r="DR28" s="354"/>
      <c r="DS28" s="354"/>
      <c r="DT28" s="354"/>
      <c r="DU28" s="354"/>
      <c r="DV28" s="354"/>
      <c r="DW28" s="354"/>
      <c r="DX28" s="354"/>
      <c r="DY28" s="354"/>
      <c r="DZ28" s="354"/>
      <c r="EA28" s="354"/>
      <c r="EB28" s="354"/>
      <c r="EC28" s="354"/>
      <c r="ED28" s="354"/>
      <c r="EE28" s="354"/>
      <c r="EF28" s="354"/>
    </row>
    <row r="29" spans="1:136" ht="15" customHeight="1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CY29" s="354"/>
      <c r="CZ29" s="354"/>
      <c r="DA29" s="354"/>
      <c r="DB29" s="354"/>
      <c r="DC29" s="354"/>
      <c r="DD29" s="354"/>
      <c r="DE29" s="354"/>
      <c r="DF29" s="354"/>
      <c r="DG29" s="354"/>
      <c r="DH29" s="354"/>
      <c r="DI29" s="354"/>
      <c r="DJ29" s="354"/>
      <c r="DK29" s="354"/>
      <c r="DL29" s="354"/>
      <c r="DM29" s="354"/>
      <c r="DN29" s="354"/>
      <c r="DO29" s="354"/>
      <c r="DP29" s="354"/>
      <c r="DQ29" s="354"/>
      <c r="DR29" s="354"/>
      <c r="DS29" s="354"/>
      <c r="DT29" s="354"/>
      <c r="DU29" s="354"/>
      <c r="DV29" s="354"/>
      <c r="DW29" s="354"/>
      <c r="DX29" s="354"/>
      <c r="DY29" s="354"/>
      <c r="DZ29" s="354"/>
      <c r="EA29" s="354"/>
      <c r="EB29" s="354"/>
      <c r="EC29" s="354"/>
      <c r="ED29" s="354"/>
      <c r="EE29" s="354"/>
      <c r="EF29" s="354"/>
    </row>
    <row r="30" spans="1:136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</row>
    <row r="31" spans="1:136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310"/>
    </row>
    <row r="32" spans="1:136" ht="15" customHeight="1">
      <c r="A32" s="81"/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310"/>
    </row>
    <row r="33" spans="1:46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310"/>
    </row>
    <row r="35" spans="1:46" ht="15" customHeight="1"/>
    <row r="38" spans="1:46" ht="15" customHeight="1">
      <c r="AQ38" s="359"/>
      <c r="AR38" s="359"/>
      <c r="AS38" s="359"/>
      <c r="AT38" s="331"/>
    </row>
    <row r="39" spans="1:46">
      <c r="AQ39" s="360"/>
      <c r="AR39" s="360"/>
      <c r="AS39" s="360"/>
      <c r="AT39" s="331"/>
    </row>
    <row r="40" spans="1:46" ht="15" customHeight="1">
      <c r="AQ40" s="332"/>
      <c r="AR40" s="361"/>
      <c r="AS40" s="361"/>
      <c r="AT40" s="331"/>
    </row>
    <row r="41" spans="1:46" ht="15" customHeight="1">
      <c r="AQ41" s="331"/>
      <c r="AR41" s="362"/>
      <c r="AS41" s="362"/>
      <c r="AT41" s="331"/>
    </row>
    <row r="42" spans="1:46">
      <c r="AQ42" s="331"/>
      <c r="AR42" s="362"/>
      <c r="AS42" s="362"/>
      <c r="AT42" s="331"/>
    </row>
    <row r="43" spans="1:46">
      <c r="AQ43" s="363"/>
      <c r="AR43" s="363"/>
      <c r="AS43" s="363"/>
      <c r="AT43" s="331"/>
    </row>
    <row r="44" spans="1:46" ht="15" customHeight="1">
      <c r="AQ44" s="363"/>
      <c r="AR44" s="364"/>
      <c r="AS44" s="364"/>
      <c r="AT44" s="331"/>
    </row>
    <row r="45" spans="1:46">
      <c r="AQ45" s="363"/>
      <c r="AR45" s="364"/>
      <c r="AS45" s="364"/>
      <c r="AT45" s="331"/>
    </row>
    <row r="46" spans="1:46">
      <c r="AQ46" s="331"/>
      <c r="AR46" s="362"/>
      <c r="AS46" s="362"/>
      <c r="AT46" s="331"/>
    </row>
    <row r="47" spans="1:46" ht="15" customHeight="1">
      <c r="AQ47" s="331"/>
      <c r="AR47" s="362"/>
      <c r="AS47" s="362"/>
      <c r="AT47" s="331"/>
    </row>
    <row r="48" spans="1:46">
      <c r="AQ48" s="331"/>
      <c r="AR48" s="362"/>
      <c r="AS48" s="362"/>
      <c r="AT48" s="331"/>
    </row>
    <row r="49" spans="43:46">
      <c r="AQ49" s="331"/>
      <c r="AR49" s="331"/>
      <c r="AS49" s="331"/>
      <c r="AT49" s="331"/>
    </row>
    <row r="50" spans="43:46" ht="15" customHeight="1">
      <c r="AQ50" s="331"/>
      <c r="AR50" s="331"/>
      <c r="AS50" s="331"/>
      <c r="AT50" s="331"/>
    </row>
    <row r="51" spans="43:46">
      <c r="AQ51" s="365"/>
      <c r="AR51" s="365"/>
      <c r="AS51" s="365"/>
      <c r="AT51" s="365"/>
    </row>
    <row r="52" spans="43:46">
      <c r="AQ52" s="366"/>
      <c r="AR52" s="366"/>
      <c r="AS52" s="366"/>
      <c r="AT52" s="366"/>
    </row>
    <row r="53" spans="43:46" ht="15" customHeight="1">
      <c r="AQ53" s="331"/>
      <c r="AR53" s="366"/>
      <c r="AS53" s="366"/>
      <c r="AT53" s="366"/>
    </row>
    <row r="54" spans="43:46">
      <c r="AQ54" s="331"/>
      <c r="AR54" s="331"/>
      <c r="AS54" s="331"/>
      <c r="AT54" s="331"/>
    </row>
    <row r="55" spans="43:46">
      <c r="AQ55" s="331"/>
      <c r="AR55" s="331"/>
      <c r="AS55" s="331"/>
      <c r="AT55" s="331"/>
    </row>
    <row r="56" spans="43:46" ht="15" customHeight="1">
      <c r="AQ56" s="331"/>
      <c r="AR56" s="362"/>
      <c r="AS56" s="362"/>
      <c r="AT56" s="362"/>
    </row>
    <row r="59" spans="43:46" ht="15" customHeight="1"/>
    <row r="62" spans="43:46" ht="15" customHeight="1"/>
    <row r="65" ht="15" customHeight="1"/>
    <row r="68" ht="15" customHeight="1"/>
    <row r="71" ht="15" customHeight="1"/>
  </sheetData>
  <mergeCells count="21">
    <mergeCell ref="B23:B28"/>
    <mergeCell ref="AK23:AK28"/>
    <mergeCell ref="BT23:BT28"/>
    <mergeCell ref="AQ38:AS38"/>
    <mergeCell ref="AQ51:AT51"/>
    <mergeCell ref="A5:A28"/>
    <mergeCell ref="B5:B10"/>
    <mergeCell ref="AK5:AK10"/>
    <mergeCell ref="BT5:BT10"/>
    <mergeCell ref="B11:B16"/>
    <mergeCell ref="AK11:AK16"/>
    <mergeCell ref="BT11:BT16"/>
    <mergeCell ref="B17:B22"/>
    <mergeCell ref="AK17:AK22"/>
    <mergeCell ref="BT17:BT22"/>
    <mergeCell ref="A1:AI2"/>
    <mergeCell ref="AK1:BR2"/>
    <mergeCell ref="BT1:DA2"/>
    <mergeCell ref="AI3:AI4"/>
    <mergeCell ref="BR3:BR4"/>
    <mergeCell ref="DA3:DA4"/>
  </mergeCells>
  <conditionalFormatting sqref="AI9:AI10 D9:H10 J9:O10 Q9:V10 X9:AC10 AE9:AG10">
    <cfRule type="expression" dxfId="899" priority="181">
      <formula>D9&gt;0</formula>
    </cfRule>
    <cfRule type="expression" dxfId="898" priority="182">
      <formula>D9&lt;=0</formula>
    </cfRule>
  </conditionalFormatting>
  <conditionalFormatting sqref="AI15:AI16 D16:H16 J16:O16 Q16:V16 X16:AC16 AE16:AG16">
    <cfRule type="expression" dxfId="897" priority="179">
      <formula>D15&gt;0</formula>
    </cfRule>
    <cfRule type="expression" dxfId="896" priority="180">
      <formula>D15&lt;=0</formula>
    </cfRule>
  </conditionalFormatting>
  <conditionalFormatting sqref="AI21:AI22 D22:H22 J22:O22 Q22:V22 X22:AC22 AE22:AG22">
    <cfRule type="expression" dxfId="895" priority="177">
      <formula>D21&gt;0</formula>
    </cfRule>
    <cfRule type="expression" dxfId="894" priority="178">
      <formula>D21&lt;=0</formula>
    </cfRule>
  </conditionalFormatting>
  <conditionalFormatting sqref="AI27:AI28 D28:H28 J28:O28 Q28:V28 X28:AC28 AE28:AG28">
    <cfRule type="expression" dxfId="893" priority="175">
      <formula>D27&gt;0</formula>
    </cfRule>
    <cfRule type="expression" dxfId="892" priority="176">
      <formula>D27&lt;=0</formula>
    </cfRule>
  </conditionalFormatting>
  <conditionalFormatting sqref="BR9:BR10 AM10:AO10">
    <cfRule type="expression" dxfId="891" priority="173">
      <formula>AM9&gt;0</formula>
    </cfRule>
    <cfRule type="expression" dxfId="890" priority="174">
      <formula>AM9&lt;=0</formula>
    </cfRule>
  </conditionalFormatting>
  <conditionalFormatting sqref="BR15:BR16 AM16:AO16">
    <cfRule type="expression" dxfId="889" priority="171">
      <formula>AM15&gt;0</formula>
    </cfRule>
    <cfRule type="expression" dxfId="888" priority="172">
      <formula>AM15&lt;=0</formula>
    </cfRule>
  </conditionalFormatting>
  <conditionalFormatting sqref="BR21:BR22 AM22:AO22">
    <cfRule type="expression" dxfId="887" priority="169">
      <formula>AM21&gt;0</formula>
    </cfRule>
    <cfRule type="expression" dxfId="886" priority="170">
      <formula>AM21&lt;=0</formula>
    </cfRule>
  </conditionalFormatting>
  <conditionalFormatting sqref="BR27:BR28 AM28:AO28">
    <cfRule type="expression" dxfId="885" priority="167">
      <formula>AM27&gt;0</formula>
    </cfRule>
    <cfRule type="expression" dxfId="884" priority="168">
      <formula>AM27&lt;=0</formula>
    </cfRule>
  </conditionalFormatting>
  <conditionalFormatting sqref="DA9:DA10 BW10:BZ10 CI10 CP10 CW10 CD10:CG10 CR10:CU10 CY10 CK10:CN10 CB10">
    <cfRule type="expression" dxfId="883" priority="165">
      <formula>BW9&gt;0</formula>
    </cfRule>
    <cfRule type="expression" dxfId="882" priority="166">
      <formula>BW9&lt;=0</formula>
    </cfRule>
  </conditionalFormatting>
  <conditionalFormatting sqref="DA15:DA16 BW16:BZ16 CB16 CI16 CP16 CW16 CD16:CG16 CR16:CU16 CY16 CK16:CN16">
    <cfRule type="expression" dxfId="881" priority="163">
      <formula>BW15&gt;0</formula>
    </cfRule>
    <cfRule type="expression" dxfId="880" priority="164">
      <formula>BW15&lt;=0</formula>
    </cfRule>
  </conditionalFormatting>
  <conditionalFormatting sqref="DA21:DA22 BW22:BZ22 CB22 CI22 CP22 CW22 CD22:CG22 CR22:CU22 CY22 CK22:CN22">
    <cfRule type="expression" dxfId="879" priority="161">
      <formula>BW21&gt;0</formula>
    </cfRule>
    <cfRule type="expression" dxfId="878" priority="162">
      <formula>BW21&lt;=0</formula>
    </cfRule>
  </conditionalFormatting>
  <conditionalFormatting sqref="DA27:DA28 BW28:BZ28 CB28 CI28 CP28 CW28 CD28:CG28 CR28:CU28 CY28 CK28:CN28">
    <cfRule type="expression" dxfId="877" priority="159">
      <formula>BW27&gt;0</formula>
    </cfRule>
    <cfRule type="expression" dxfId="876" priority="160">
      <formula>BW27&lt;=0</formula>
    </cfRule>
  </conditionalFormatting>
  <conditionalFormatting sqref="AQ10:AV10">
    <cfRule type="expression" dxfId="875" priority="157">
      <formula>AQ10&gt;0</formula>
    </cfRule>
    <cfRule type="expression" dxfId="874" priority="158">
      <formula>AQ10&lt;=0</formula>
    </cfRule>
  </conditionalFormatting>
  <conditionalFormatting sqref="AQ16:AV16">
    <cfRule type="expression" dxfId="873" priority="155">
      <formula>AQ16&gt;0</formula>
    </cfRule>
    <cfRule type="expression" dxfId="872" priority="156">
      <formula>AQ16&lt;=0</formula>
    </cfRule>
  </conditionalFormatting>
  <conditionalFormatting sqref="AQ22:AV22">
    <cfRule type="expression" dxfId="871" priority="153">
      <formula>AQ22&gt;0</formula>
    </cfRule>
    <cfRule type="expression" dxfId="870" priority="154">
      <formula>AQ22&lt;=0</formula>
    </cfRule>
  </conditionalFormatting>
  <conditionalFormatting sqref="AQ28:AV28">
    <cfRule type="expression" dxfId="869" priority="151">
      <formula>AQ28&gt;0</formula>
    </cfRule>
    <cfRule type="expression" dxfId="868" priority="152">
      <formula>AQ28&lt;=0</formula>
    </cfRule>
  </conditionalFormatting>
  <conditionalFormatting sqref="AX10:BC10">
    <cfRule type="expression" dxfId="867" priority="149">
      <formula>AX10&gt;0</formula>
    </cfRule>
    <cfRule type="expression" dxfId="866" priority="150">
      <formula>AX10&lt;=0</formula>
    </cfRule>
  </conditionalFormatting>
  <conditionalFormatting sqref="AX16:BC16">
    <cfRule type="expression" dxfId="865" priority="147">
      <formula>AX16&gt;0</formula>
    </cfRule>
    <cfRule type="expression" dxfId="864" priority="148">
      <formula>AX16&lt;=0</formula>
    </cfRule>
  </conditionalFormatting>
  <conditionalFormatting sqref="AX22:BC22">
    <cfRule type="expression" dxfId="863" priority="145">
      <formula>AX22&gt;0</formula>
    </cfRule>
    <cfRule type="expression" dxfId="862" priority="146">
      <formula>AX22&lt;=0</formula>
    </cfRule>
  </conditionalFormatting>
  <conditionalFormatting sqref="AX28:BC28">
    <cfRule type="expression" dxfId="861" priority="143">
      <formula>AX28&gt;0</formula>
    </cfRule>
    <cfRule type="expression" dxfId="860" priority="144">
      <formula>AX28&lt;=0</formula>
    </cfRule>
  </conditionalFormatting>
  <conditionalFormatting sqref="BE10:BJ10">
    <cfRule type="expression" dxfId="859" priority="141">
      <formula>BE10&gt;0</formula>
    </cfRule>
    <cfRule type="expression" dxfId="858" priority="142">
      <formula>BE10&lt;=0</formula>
    </cfRule>
  </conditionalFormatting>
  <conditionalFormatting sqref="BE16:BJ16">
    <cfRule type="expression" dxfId="857" priority="139">
      <formula>BE16&gt;0</formula>
    </cfRule>
    <cfRule type="expression" dxfId="856" priority="140">
      <formula>BE16&lt;=0</formula>
    </cfRule>
  </conditionalFormatting>
  <conditionalFormatting sqref="BE22:BJ22">
    <cfRule type="expression" dxfId="855" priority="137">
      <formula>BE22&gt;0</formula>
    </cfRule>
    <cfRule type="expression" dxfId="854" priority="138">
      <formula>BE22&lt;=0</formula>
    </cfRule>
  </conditionalFormatting>
  <conditionalFormatting sqref="BE28:BJ28">
    <cfRule type="expression" dxfId="853" priority="135">
      <formula>BE28&gt;0</formula>
    </cfRule>
    <cfRule type="expression" dxfId="852" priority="136">
      <formula>BE28&lt;=0</formula>
    </cfRule>
  </conditionalFormatting>
  <conditionalFormatting sqref="BL10:BP10">
    <cfRule type="expression" dxfId="851" priority="133">
      <formula>BL10&gt;0</formula>
    </cfRule>
    <cfRule type="expression" dxfId="850" priority="134">
      <formula>BL10&lt;=0</formula>
    </cfRule>
  </conditionalFormatting>
  <conditionalFormatting sqref="BL16:BP16">
    <cfRule type="expression" dxfId="849" priority="131">
      <formula>BL16&gt;0</formula>
    </cfRule>
    <cfRule type="expression" dxfId="848" priority="132">
      <formula>BL16&lt;=0</formula>
    </cfRule>
  </conditionalFormatting>
  <conditionalFormatting sqref="BL22:BP22">
    <cfRule type="expression" dxfId="847" priority="129">
      <formula>BL22&gt;0</formula>
    </cfRule>
    <cfRule type="expression" dxfId="846" priority="130">
      <formula>BL22&lt;=0</formula>
    </cfRule>
  </conditionalFormatting>
  <conditionalFormatting sqref="BL28:BP28">
    <cfRule type="expression" dxfId="845" priority="127">
      <formula>BL28&gt;0</formula>
    </cfRule>
    <cfRule type="expression" dxfId="844" priority="128">
      <formula>BL28&lt;=0</formula>
    </cfRule>
  </conditionalFormatting>
  <conditionalFormatting sqref="BQ10">
    <cfRule type="expression" dxfId="843" priority="125">
      <formula>BQ10&gt;0</formula>
    </cfRule>
    <cfRule type="expression" dxfId="842" priority="126">
      <formula>BQ10&lt;=0</formula>
    </cfRule>
  </conditionalFormatting>
  <conditionalFormatting sqref="BQ16">
    <cfRule type="expression" dxfId="841" priority="123">
      <formula>BQ16&gt;0</formula>
    </cfRule>
    <cfRule type="expression" dxfId="840" priority="124">
      <formula>BQ16&lt;=0</formula>
    </cfRule>
  </conditionalFormatting>
  <conditionalFormatting sqref="BQ22">
    <cfRule type="expression" dxfId="839" priority="121">
      <formula>BQ22&gt;0</formula>
    </cfRule>
    <cfRule type="expression" dxfId="838" priority="122">
      <formula>BQ22&lt;=0</formula>
    </cfRule>
  </conditionalFormatting>
  <conditionalFormatting sqref="BQ28">
    <cfRule type="expression" dxfId="837" priority="119">
      <formula>BQ28&gt;0</formula>
    </cfRule>
    <cfRule type="expression" dxfId="836" priority="120">
      <formula>BQ28&lt;=0</formula>
    </cfRule>
  </conditionalFormatting>
  <conditionalFormatting sqref="CA10">
    <cfRule type="expression" dxfId="835" priority="117">
      <formula>CA10&gt;0</formula>
    </cfRule>
    <cfRule type="expression" dxfId="834" priority="118">
      <formula>CA10&lt;=0</formula>
    </cfRule>
  </conditionalFormatting>
  <conditionalFormatting sqref="CA16">
    <cfRule type="expression" dxfId="833" priority="115">
      <formula>CA16&gt;0</formula>
    </cfRule>
    <cfRule type="expression" dxfId="832" priority="116">
      <formula>CA16&lt;=0</formula>
    </cfRule>
  </conditionalFormatting>
  <conditionalFormatting sqref="CA22">
    <cfRule type="expression" dxfId="831" priority="113">
      <formula>CA22&gt;0</formula>
    </cfRule>
    <cfRule type="expression" dxfId="830" priority="114">
      <formula>CA22&lt;=0</formula>
    </cfRule>
  </conditionalFormatting>
  <conditionalFormatting sqref="CA28">
    <cfRule type="expression" dxfId="829" priority="111">
      <formula>CA28&gt;0</formula>
    </cfRule>
    <cfRule type="expression" dxfId="828" priority="112">
      <formula>CA28&lt;=0</formula>
    </cfRule>
  </conditionalFormatting>
  <conditionalFormatting sqref="CV10">
    <cfRule type="expression" dxfId="827" priority="109">
      <formula>CV10&gt;0</formula>
    </cfRule>
    <cfRule type="expression" dxfId="826" priority="110">
      <formula>CV10&lt;=0</formula>
    </cfRule>
  </conditionalFormatting>
  <conditionalFormatting sqref="CV16">
    <cfRule type="expression" dxfId="825" priority="107">
      <formula>CV16&gt;0</formula>
    </cfRule>
    <cfRule type="expression" dxfId="824" priority="108">
      <formula>CV16&lt;=0</formula>
    </cfRule>
  </conditionalFormatting>
  <conditionalFormatting sqref="CV22">
    <cfRule type="expression" dxfId="823" priority="105">
      <formula>CV22&gt;0</formula>
    </cfRule>
    <cfRule type="expression" dxfId="822" priority="106">
      <formula>CV22&lt;=0</formula>
    </cfRule>
  </conditionalFormatting>
  <conditionalFormatting sqref="CV28">
    <cfRule type="expression" dxfId="821" priority="103">
      <formula>CV28&gt;0</formula>
    </cfRule>
    <cfRule type="expression" dxfId="820" priority="104">
      <formula>CV28&lt;=0</formula>
    </cfRule>
  </conditionalFormatting>
  <conditionalFormatting sqref="CO10">
    <cfRule type="expression" dxfId="819" priority="101">
      <formula>CO10&gt;0</formula>
    </cfRule>
    <cfRule type="expression" dxfId="818" priority="102">
      <formula>CO10&lt;=0</formula>
    </cfRule>
  </conditionalFormatting>
  <conditionalFormatting sqref="CO16">
    <cfRule type="expression" dxfId="817" priority="99">
      <formula>CO16&gt;0</formula>
    </cfRule>
    <cfRule type="expression" dxfId="816" priority="100">
      <formula>CO16&lt;=0</formula>
    </cfRule>
  </conditionalFormatting>
  <conditionalFormatting sqref="CO22">
    <cfRule type="expression" dxfId="815" priority="97">
      <formula>CO22&gt;0</formula>
    </cfRule>
    <cfRule type="expression" dxfId="814" priority="98">
      <formula>CO22&lt;=0</formula>
    </cfRule>
  </conditionalFormatting>
  <conditionalFormatting sqref="CO28">
    <cfRule type="expression" dxfId="813" priority="95">
      <formula>CO28&gt;0</formula>
    </cfRule>
    <cfRule type="expression" dxfId="812" priority="96">
      <formula>CO28&lt;=0</formula>
    </cfRule>
  </conditionalFormatting>
  <conditionalFormatting sqref="CH10">
    <cfRule type="expression" dxfId="811" priority="93">
      <formula>CH10&gt;0</formula>
    </cfRule>
    <cfRule type="expression" dxfId="810" priority="94">
      <formula>CH10&lt;=0</formula>
    </cfRule>
  </conditionalFormatting>
  <conditionalFormatting sqref="CH16">
    <cfRule type="expression" dxfId="809" priority="91">
      <formula>CH16&gt;0</formula>
    </cfRule>
    <cfRule type="expression" dxfId="808" priority="92">
      <formula>CH16&lt;=0</formula>
    </cfRule>
  </conditionalFormatting>
  <conditionalFormatting sqref="CH22">
    <cfRule type="expression" dxfId="807" priority="89">
      <formula>CH22&gt;0</formula>
    </cfRule>
    <cfRule type="expression" dxfId="806" priority="90">
      <formula>CH22&lt;=0</formula>
    </cfRule>
  </conditionalFormatting>
  <conditionalFormatting sqref="CH28">
    <cfRule type="expression" dxfId="805" priority="87">
      <formula>CH28&gt;0</formula>
    </cfRule>
    <cfRule type="expression" dxfId="804" priority="88">
      <formula>CH28&lt;=0</formula>
    </cfRule>
  </conditionalFormatting>
  <conditionalFormatting sqref="D15:H15 J15:O15 Q15:V15 X15:AC15 AE15:AG15">
    <cfRule type="expression" dxfId="803" priority="85">
      <formula>D15&gt;0</formula>
    </cfRule>
    <cfRule type="expression" dxfId="802" priority="86">
      <formula>D15&lt;=0</formula>
    </cfRule>
  </conditionalFormatting>
  <conditionalFormatting sqref="D21:H21 J21:O21 Q21:V21 X21:AC21 AE21:AG21">
    <cfRule type="expression" dxfId="801" priority="83">
      <formula>D21&gt;0</formula>
    </cfRule>
    <cfRule type="expression" dxfId="800" priority="84">
      <formula>D21&lt;=0</formula>
    </cfRule>
  </conditionalFormatting>
  <conditionalFormatting sqref="D27:H27 J27:O27 Q27:V27 X27:AC27 AE27:AG27">
    <cfRule type="expression" dxfId="799" priority="81">
      <formula>D27&gt;0</formula>
    </cfRule>
    <cfRule type="expression" dxfId="798" priority="82">
      <formula>D27&lt;=0</formula>
    </cfRule>
  </conditionalFormatting>
  <conditionalFormatting sqref="AQ21:AV21">
    <cfRule type="expression" dxfId="797" priority="79">
      <formula>AQ21&gt;0</formula>
    </cfRule>
    <cfRule type="expression" dxfId="796" priority="80">
      <formula>AQ21&lt;=0</formula>
    </cfRule>
  </conditionalFormatting>
  <conditionalFormatting sqref="AQ27:AV27">
    <cfRule type="expression" dxfId="795" priority="77">
      <formula>AQ27&gt;0</formula>
    </cfRule>
    <cfRule type="expression" dxfId="794" priority="78">
      <formula>AQ27&lt;=0</formula>
    </cfRule>
  </conditionalFormatting>
  <conditionalFormatting sqref="AX9:BC9">
    <cfRule type="expression" dxfId="793" priority="75">
      <formula>AX9&gt;0</formula>
    </cfRule>
    <cfRule type="expression" dxfId="792" priority="76">
      <formula>AX9&lt;=0</formula>
    </cfRule>
  </conditionalFormatting>
  <conditionalFormatting sqref="AX15:BC15">
    <cfRule type="expression" dxfId="791" priority="73">
      <formula>AX15&gt;0</formula>
    </cfRule>
    <cfRule type="expression" dxfId="790" priority="74">
      <formula>AX15&lt;=0</formula>
    </cfRule>
  </conditionalFormatting>
  <conditionalFormatting sqref="AX21:BC21">
    <cfRule type="expression" dxfId="789" priority="71">
      <formula>AX21&gt;0</formula>
    </cfRule>
    <cfRule type="expression" dxfId="788" priority="72">
      <formula>AX21&lt;=0</formula>
    </cfRule>
  </conditionalFormatting>
  <conditionalFormatting sqref="AX27:BC27">
    <cfRule type="expression" dxfId="787" priority="69">
      <formula>AX27&gt;0</formula>
    </cfRule>
    <cfRule type="expression" dxfId="786" priority="70">
      <formula>AX27&lt;=0</formula>
    </cfRule>
  </conditionalFormatting>
  <conditionalFormatting sqref="BE9:BJ9">
    <cfRule type="expression" dxfId="785" priority="67">
      <formula>BE9&gt;0</formula>
    </cfRule>
    <cfRule type="expression" dxfId="784" priority="68">
      <formula>BE9&lt;=0</formula>
    </cfRule>
  </conditionalFormatting>
  <conditionalFormatting sqref="BE15:BJ15">
    <cfRule type="expression" dxfId="783" priority="65">
      <formula>BE15&gt;0</formula>
    </cfRule>
    <cfRule type="expression" dxfId="782" priority="66">
      <formula>BE15&lt;=0</formula>
    </cfRule>
  </conditionalFormatting>
  <conditionalFormatting sqref="BE21:BJ21">
    <cfRule type="expression" dxfId="781" priority="63">
      <formula>BE21&gt;0</formula>
    </cfRule>
    <cfRule type="expression" dxfId="780" priority="64">
      <formula>BE21&lt;=0</formula>
    </cfRule>
  </conditionalFormatting>
  <conditionalFormatting sqref="BE27:BJ27">
    <cfRule type="expression" dxfId="779" priority="61">
      <formula>BE27&gt;0</formula>
    </cfRule>
    <cfRule type="expression" dxfId="778" priority="62">
      <formula>BE27&lt;=0</formula>
    </cfRule>
  </conditionalFormatting>
  <conditionalFormatting sqref="BL9:BQ9">
    <cfRule type="expression" dxfId="777" priority="59">
      <formula>BL9&gt;0</formula>
    </cfRule>
    <cfRule type="expression" dxfId="776" priority="60">
      <formula>BL9&lt;=0</formula>
    </cfRule>
  </conditionalFormatting>
  <conditionalFormatting sqref="BL15:BQ15">
    <cfRule type="expression" dxfId="775" priority="57">
      <formula>BL15&gt;0</formula>
    </cfRule>
    <cfRule type="expression" dxfId="774" priority="58">
      <formula>BL15&lt;=0</formula>
    </cfRule>
  </conditionalFormatting>
  <conditionalFormatting sqref="BL21:BQ21">
    <cfRule type="expression" dxfId="773" priority="55">
      <formula>BL21&gt;0</formula>
    </cfRule>
    <cfRule type="expression" dxfId="772" priority="56">
      <formula>BL21&lt;=0</formula>
    </cfRule>
  </conditionalFormatting>
  <conditionalFormatting sqref="BL27:BQ27">
    <cfRule type="expression" dxfId="771" priority="53">
      <formula>BL27&gt;0</formula>
    </cfRule>
    <cfRule type="expression" dxfId="770" priority="54">
      <formula>BL27&lt;=0</formula>
    </cfRule>
  </conditionalFormatting>
  <conditionalFormatting sqref="AQ9:AV9">
    <cfRule type="expression" dxfId="769" priority="51">
      <formula>AQ9&gt;0</formula>
    </cfRule>
    <cfRule type="expression" dxfId="768" priority="52">
      <formula>AQ9&lt;=0</formula>
    </cfRule>
  </conditionalFormatting>
  <conditionalFormatting sqref="AQ15:AV15">
    <cfRule type="expression" dxfId="767" priority="49">
      <formula>AQ15&gt;0</formula>
    </cfRule>
    <cfRule type="expression" dxfId="766" priority="50">
      <formula>AQ15&lt;=0</formula>
    </cfRule>
  </conditionalFormatting>
  <conditionalFormatting sqref="AM9:AO9">
    <cfRule type="expression" dxfId="765" priority="47">
      <formula>AM9&gt;0</formula>
    </cfRule>
    <cfRule type="expression" dxfId="764" priority="48">
      <formula>AM9&lt;=0</formula>
    </cfRule>
  </conditionalFormatting>
  <conditionalFormatting sqref="AM15:AO15">
    <cfRule type="expression" dxfId="763" priority="45">
      <formula>AM15&gt;0</formula>
    </cfRule>
    <cfRule type="expression" dxfId="762" priority="46">
      <formula>AM15&lt;=0</formula>
    </cfRule>
  </conditionalFormatting>
  <conditionalFormatting sqref="AM21:AO21">
    <cfRule type="expression" dxfId="761" priority="43">
      <formula>AM21&gt;0</formula>
    </cfRule>
    <cfRule type="expression" dxfId="760" priority="44">
      <formula>AM21&lt;=0</formula>
    </cfRule>
  </conditionalFormatting>
  <conditionalFormatting sqref="AM27:AO27">
    <cfRule type="expression" dxfId="759" priority="41">
      <formula>AM27&gt;0</formula>
    </cfRule>
    <cfRule type="expression" dxfId="758" priority="42">
      <formula>AM27&lt;=0</formula>
    </cfRule>
  </conditionalFormatting>
  <conditionalFormatting sqref="BW9:CB9">
    <cfRule type="expression" dxfId="757" priority="39">
      <formula>BW9&gt;0</formula>
    </cfRule>
    <cfRule type="expression" dxfId="756" priority="40">
      <formula>BW9&lt;=0</formula>
    </cfRule>
  </conditionalFormatting>
  <conditionalFormatting sqref="CD9:CI9">
    <cfRule type="expression" dxfId="755" priority="37">
      <formula>CD9&gt;0</formula>
    </cfRule>
    <cfRule type="expression" dxfId="754" priority="38">
      <formula>CD9&lt;=0</formula>
    </cfRule>
  </conditionalFormatting>
  <conditionalFormatting sqref="CK9:CP9">
    <cfRule type="expression" dxfId="753" priority="35">
      <formula>CK9&gt;0</formula>
    </cfRule>
    <cfRule type="expression" dxfId="752" priority="36">
      <formula>CK9&lt;=0</formula>
    </cfRule>
  </conditionalFormatting>
  <conditionalFormatting sqref="CR9:CW9">
    <cfRule type="expression" dxfId="751" priority="33">
      <formula>CR9&gt;0</formula>
    </cfRule>
    <cfRule type="expression" dxfId="750" priority="34">
      <formula>CR9&lt;=0</formula>
    </cfRule>
  </conditionalFormatting>
  <conditionalFormatting sqref="CY9">
    <cfRule type="expression" dxfId="749" priority="31">
      <formula>CY9&gt;0</formula>
    </cfRule>
    <cfRule type="expression" dxfId="748" priority="32">
      <formula>CY9&lt;=0</formula>
    </cfRule>
  </conditionalFormatting>
  <conditionalFormatting sqref="BW15:CB15">
    <cfRule type="expression" dxfId="747" priority="29">
      <formula>BW15&gt;0</formula>
    </cfRule>
    <cfRule type="expression" dxfId="746" priority="30">
      <formula>BW15&lt;=0</formula>
    </cfRule>
  </conditionalFormatting>
  <conditionalFormatting sqref="CD15:CI15">
    <cfRule type="expression" dxfId="745" priority="27">
      <formula>CD15&gt;0</formula>
    </cfRule>
    <cfRule type="expression" dxfId="744" priority="28">
      <formula>CD15&lt;=0</formula>
    </cfRule>
  </conditionalFormatting>
  <conditionalFormatting sqref="CK15:CP15">
    <cfRule type="expression" dxfId="743" priority="25">
      <formula>CK15&gt;0</formula>
    </cfRule>
    <cfRule type="expression" dxfId="742" priority="26">
      <formula>CK15&lt;=0</formula>
    </cfRule>
  </conditionalFormatting>
  <conditionalFormatting sqref="CR15:CW15">
    <cfRule type="expression" dxfId="741" priority="23">
      <formula>CR15&gt;0</formula>
    </cfRule>
    <cfRule type="expression" dxfId="740" priority="24">
      <formula>CR15&lt;=0</formula>
    </cfRule>
  </conditionalFormatting>
  <conditionalFormatting sqref="CY15">
    <cfRule type="expression" dxfId="739" priority="21">
      <formula>CY15&gt;0</formula>
    </cfRule>
    <cfRule type="expression" dxfId="738" priority="22">
      <formula>CY15&lt;=0</formula>
    </cfRule>
  </conditionalFormatting>
  <conditionalFormatting sqref="BW21:CB21">
    <cfRule type="expression" dxfId="737" priority="19">
      <formula>BW21&gt;0</formula>
    </cfRule>
    <cfRule type="expression" dxfId="736" priority="20">
      <formula>BW21&lt;=0</formula>
    </cfRule>
  </conditionalFormatting>
  <conditionalFormatting sqref="CD21:CI21">
    <cfRule type="expression" dxfId="735" priority="17">
      <formula>CD21&gt;0</formula>
    </cfRule>
    <cfRule type="expression" dxfId="734" priority="18">
      <formula>CD21&lt;=0</formula>
    </cfRule>
  </conditionalFormatting>
  <conditionalFormatting sqref="CK21:CP21">
    <cfRule type="expression" dxfId="733" priority="15">
      <formula>CK21&gt;0</formula>
    </cfRule>
    <cfRule type="expression" dxfId="732" priority="16">
      <formula>CK21&lt;=0</formula>
    </cfRule>
  </conditionalFormatting>
  <conditionalFormatting sqref="CR21:CW21">
    <cfRule type="expression" dxfId="731" priority="13">
      <formula>CR21&gt;0</formula>
    </cfRule>
    <cfRule type="expression" dxfId="730" priority="14">
      <formula>CR21&lt;=0</formula>
    </cfRule>
  </conditionalFormatting>
  <conditionalFormatting sqref="CY21">
    <cfRule type="expression" dxfId="729" priority="11">
      <formula>CY21&gt;0</formula>
    </cfRule>
    <cfRule type="expression" dxfId="728" priority="12">
      <formula>CY21&lt;=0</formula>
    </cfRule>
  </conditionalFormatting>
  <conditionalFormatting sqref="BW27:CB27">
    <cfRule type="expression" dxfId="727" priority="9">
      <formula>BW27&gt;0</formula>
    </cfRule>
    <cfRule type="expression" dxfId="726" priority="10">
      <formula>BW27&lt;=0</formula>
    </cfRule>
  </conditionalFormatting>
  <conditionalFormatting sqref="CD27:CI27">
    <cfRule type="expression" dxfId="725" priority="7">
      <formula>CD27&gt;0</formula>
    </cfRule>
    <cfRule type="expression" dxfId="724" priority="8">
      <formula>CD27&lt;=0</formula>
    </cfRule>
  </conditionalFormatting>
  <conditionalFormatting sqref="CK27:CP27">
    <cfRule type="expression" dxfId="723" priority="5">
      <formula>CK27&gt;0</formula>
    </cfRule>
    <cfRule type="expression" dxfId="722" priority="6">
      <formula>CK27&lt;=0</formula>
    </cfRule>
  </conditionalFormatting>
  <conditionalFormatting sqref="CR27:CW27">
    <cfRule type="expression" dxfId="721" priority="3">
      <formula>CR27&gt;0</formula>
    </cfRule>
    <cfRule type="expression" dxfId="720" priority="4">
      <formula>CR27&lt;=0</formula>
    </cfRule>
  </conditionalFormatting>
  <conditionalFormatting sqref="CY27">
    <cfRule type="expression" dxfId="719" priority="1">
      <formula>CY27&gt;0</formula>
    </cfRule>
    <cfRule type="expression" dxfId="718" priority="2">
      <formula>CY27&lt;=0</formula>
    </cfRule>
  </conditionalFormatting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BFA3D-632F-410C-B302-974D7D6CC12A}">
  <sheetPr>
    <tabColor rgb="FFFF0000"/>
  </sheetPr>
  <dimension ref="A1:AP74"/>
  <sheetViews>
    <sheetView showGridLines="0" zoomScale="85" zoomScaleNormal="85" workbookViewId="0">
      <selection activeCell="D6" sqref="D6:X6"/>
    </sheetView>
  </sheetViews>
  <sheetFormatPr defaultRowHeight="15"/>
  <cols>
    <col min="1" max="1" width="3.7109375" bestFit="1" customWidth="1"/>
    <col min="2" max="2" width="4.28515625" bestFit="1" customWidth="1"/>
    <col min="3" max="3" width="13.5703125" bestFit="1" customWidth="1"/>
    <col min="4" max="34" width="5.7109375" style="15" customWidth="1"/>
    <col min="36" max="36" width="19.85546875" bestFit="1" customWidth="1"/>
    <col min="37" max="37" width="11.7109375" bestFit="1" customWidth="1"/>
    <col min="38" max="38" width="16.42578125" bestFit="1" customWidth="1"/>
    <col min="39" max="39" width="11.140625" customWidth="1"/>
    <col min="40" max="40" width="11.140625" bestFit="1" customWidth="1"/>
    <col min="41" max="41" width="10.5703125" bestFit="1" customWidth="1"/>
  </cols>
  <sheetData>
    <row r="1" spans="1:41" ht="15" customHeight="1">
      <c r="A1" s="287" t="s">
        <v>29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287"/>
      <c r="U1" s="287"/>
      <c r="V1" s="287"/>
      <c r="W1" s="287"/>
      <c r="X1" s="287"/>
      <c r="Y1" s="287"/>
      <c r="Z1" s="287"/>
      <c r="AA1" s="287"/>
      <c r="AB1" s="287"/>
      <c r="AC1" s="287"/>
      <c r="AD1" s="287"/>
      <c r="AE1" s="287"/>
      <c r="AF1" s="287"/>
      <c r="AG1" s="287"/>
      <c r="AH1" s="287"/>
      <c r="AI1" s="288"/>
    </row>
    <row r="2" spans="1:41" ht="15" customHeight="1" thickBot="1">
      <c r="A2" s="289"/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289"/>
      <c r="U2" s="289"/>
      <c r="V2" s="289"/>
      <c r="W2" s="289"/>
      <c r="X2" s="289"/>
      <c r="Y2" s="289"/>
      <c r="Z2" s="289"/>
      <c r="AA2" s="289"/>
      <c r="AB2" s="289"/>
      <c r="AC2" s="289"/>
      <c r="AD2" s="289"/>
      <c r="AE2" s="289"/>
      <c r="AF2" s="289"/>
      <c r="AG2" s="289"/>
      <c r="AH2" s="289"/>
      <c r="AI2" s="290"/>
    </row>
    <row r="3" spans="1:41" ht="23.25" customHeight="1">
      <c r="A3" s="40"/>
      <c r="B3" s="41"/>
      <c r="C3" s="42" t="s">
        <v>30</v>
      </c>
      <c r="D3" s="43" t="s">
        <v>31</v>
      </c>
      <c r="E3" s="43" t="s">
        <v>32</v>
      </c>
      <c r="F3" s="43" t="s">
        <v>33</v>
      </c>
      <c r="G3" s="43" t="s">
        <v>34</v>
      </c>
      <c r="H3" s="44" t="s">
        <v>35</v>
      </c>
      <c r="I3" s="45" t="s">
        <v>36</v>
      </c>
      <c r="J3" s="43" t="s">
        <v>37</v>
      </c>
      <c r="K3" s="43" t="s">
        <v>31</v>
      </c>
      <c r="L3" s="43" t="s">
        <v>32</v>
      </c>
      <c r="M3" s="43" t="s">
        <v>33</v>
      </c>
      <c r="N3" s="43" t="s">
        <v>34</v>
      </c>
      <c r="O3" s="44" t="s">
        <v>35</v>
      </c>
      <c r="P3" s="45" t="s">
        <v>36</v>
      </c>
      <c r="Q3" s="43" t="s">
        <v>37</v>
      </c>
      <c r="R3" s="43" t="s">
        <v>31</v>
      </c>
      <c r="S3" s="43" t="s">
        <v>32</v>
      </c>
      <c r="T3" s="43" t="s">
        <v>33</v>
      </c>
      <c r="U3" s="43" t="s">
        <v>34</v>
      </c>
      <c r="V3" s="44" t="s">
        <v>35</v>
      </c>
      <c r="W3" s="45" t="s">
        <v>36</v>
      </c>
      <c r="X3" s="43" t="s">
        <v>37</v>
      </c>
      <c r="Y3" s="43" t="s">
        <v>31</v>
      </c>
      <c r="Z3" s="43" t="s">
        <v>32</v>
      </c>
      <c r="AA3" s="43" t="s">
        <v>33</v>
      </c>
      <c r="AB3" s="43" t="s">
        <v>34</v>
      </c>
      <c r="AC3" s="44" t="s">
        <v>35</v>
      </c>
      <c r="AD3" s="45" t="s">
        <v>36</v>
      </c>
      <c r="AE3" s="43" t="s">
        <v>37</v>
      </c>
      <c r="AF3" s="43" t="s">
        <v>31</v>
      </c>
      <c r="AG3" s="43" t="s">
        <v>38</v>
      </c>
      <c r="AH3" s="46"/>
      <c r="AI3" s="291" t="s">
        <v>39</v>
      </c>
      <c r="AO3" s="15"/>
    </row>
    <row r="4" spans="1:41" ht="15" customHeight="1" thickBot="1">
      <c r="A4" s="47"/>
      <c r="B4" s="48"/>
      <c r="C4" s="49" t="s">
        <v>40</v>
      </c>
      <c r="D4" s="27">
        <v>1</v>
      </c>
      <c r="E4" s="27">
        <v>2</v>
      </c>
      <c r="F4" s="27">
        <v>3</v>
      </c>
      <c r="G4" s="27">
        <v>4</v>
      </c>
      <c r="H4" s="27">
        <v>5</v>
      </c>
      <c r="I4" s="27">
        <v>6</v>
      </c>
      <c r="J4" s="27">
        <v>7</v>
      </c>
      <c r="K4" s="27">
        <v>8</v>
      </c>
      <c r="L4" s="27">
        <v>9</v>
      </c>
      <c r="M4" s="27">
        <v>10</v>
      </c>
      <c r="N4" s="27">
        <v>11</v>
      </c>
      <c r="O4" s="27">
        <v>12</v>
      </c>
      <c r="P4" s="27">
        <v>13</v>
      </c>
      <c r="Q4" s="27">
        <v>14</v>
      </c>
      <c r="R4" s="27">
        <v>15</v>
      </c>
      <c r="S4" s="27">
        <v>16</v>
      </c>
      <c r="T4" s="27">
        <v>17</v>
      </c>
      <c r="U4" s="27">
        <v>18</v>
      </c>
      <c r="V4" s="27">
        <v>19</v>
      </c>
      <c r="W4" s="27">
        <v>20</v>
      </c>
      <c r="X4" s="27">
        <v>21</v>
      </c>
      <c r="Y4" s="27">
        <v>22</v>
      </c>
      <c r="Z4" s="27">
        <v>23</v>
      </c>
      <c r="AA4" s="27">
        <v>24</v>
      </c>
      <c r="AB4" s="27">
        <v>25</v>
      </c>
      <c r="AC4" s="27">
        <v>26</v>
      </c>
      <c r="AD4" s="27">
        <v>27</v>
      </c>
      <c r="AE4" s="27">
        <v>28</v>
      </c>
      <c r="AF4" s="27">
        <v>29</v>
      </c>
      <c r="AG4" s="27">
        <v>30</v>
      </c>
      <c r="AH4" s="29"/>
      <c r="AI4" s="292"/>
    </row>
    <row r="5" spans="1:41" ht="15" customHeight="1" thickBot="1">
      <c r="A5" s="285" t="s">
        <v>41</v>
      </c>
      <c r="B5" s="295" t="s">
        <v>42</v>
      </c>
      <c r="C5" s="34" t="s">
        <v>43</v>
      </c>
      <c r="D5" s="50">
        <f>$AM$11</f>
        <v>170</v>
      </c>
      <c r="E5" s="50">
        <f t="shared" ref="E5:G5" si="0">$AM$11</f>
        <v>170</v>
      </c>
      <c r="F5" s="50">
        <f t="shared" si="0"/>
        <v>170</v>
      </c>
      <c r="G5" s="50">
        <f t="shared" si="0"/>
        <v>170</v>
      </c>
      <c r="H5" s="50">
        <f>$AM$11</f>
        <v>170</v>
      </c>
      <c r="I5" s="38"/>
      <c r="J5" s="50">
        <f>$AM$11</f>
        <v>170</v>
      </c>
      <c r="K5" s="50">
        <f t="shared" ref="K5:M5" si="1">$AM$11</f>
        <v>170</v>
      </c>
      <c r="L5" s="50">
        <f t="shared" si="1"/>
        <v>170</v>
      </c>
      <c r="M5" s="50">
        <f t="shared" si="1"/>
        <v>170</v>
      </c>
      <c r="N5" s="50">
        <f>$AM$11</f>
        <v>170</v>
      </c>
      <c r="O5" s="50">
        <f>$AM$11</f>
        <v>170</v>
      </c>
      <c r="P5" s="38"/>
      <c r="Q5" s="50">
        <f>$AM$11</f>
        <v>170</v>
      </c>
      <c r="R5" s="50">
        <f t="shared" ref="R5:T5" si="2">$AM$11</f>
        <v>170</v>
      </c>
      <c r="S5" s="50">
        <f t="shared" si="2"/>
        <v>170</v>
      </c>
      <c r="T5" s="50">
        <f t="shared" si="2"/>
        <v>170</v>
      </c>
      <c r="U5" s="50">
        <f>$AM$11</f>
        <v>170</v>
      </c>
      <c r="V5" s="50">
        <f>$AM$11</f>
        <v>170</v>
      </c>
      <c r="W5" s="38"/>
      <c r="X5" s="50">
        <f>$AM$11</f>
        <v>170</v>
      </c>
      <c r="Y5" s="50">
        <f t="shared" ref="Y5:AA5" si="3">$AM$11</f>
        <v>170</v>
      </c>
      <c r="Z5" s="50">
        <f t="shared" si="3"/>
        <v>170</v>
      </c>
      <c r="AA5" s="50">
        <f t="shared" si="3"/>
        <v>170</v>
      </c>
      <c r="AB5" s="50">
        <f>$AM$11</f>
        <v>170</v>
      </c>
      <c r="AC5" s="50">
        <f>$AM$11</f>
        <v>170</v>
      </c>
      <c r="AD5" s="38"/>
      <c r="AE5" s="50">
        <f t="shared" ref="AE5" si="4">$AM$11</f>
        <v>170</v>
      </c>
      <c r="AF5" s="50">
        <f>$AM$11</f>
        <v>170</v>
      </c>
      <c r="AG5" s="50">
        <f>$AM$11</f>
        <v>170</v>
      </c>
      <c r="AH5" s="39"/>
      <c r="AI5" s="32">
        <f>SUM(D5:AG5)</f>
        <v>4420</v>
      </c>
      <c r="AL5" s="275" t="s">
        <v>44</v>
      </c>
      <c r="AM5" s="276"/>
      <c r="AN5" s="277"/>
    </row>
    <row r="6" spans="1:41" ht="15" customHeight="1" thickBot="1">
      <c r="A6" s="285"/>
      <c r="B6" s="296"/>
      <c r="C6" s="35" t="s">
        <v>45</v>
      </c>
      <c r="D6" s="33">
        <v>166</v>
      </c>
      <c r="E6" s="10">
        <v>172</v>
      </c>
      <c r="F6" s="10">
        <v>228</v>
      </c>
      <c r="G6" s="10">
        <v>133</v>
      </c>
      <c r="H6" s="10">
        <v>180</v>
      </c>
      <c r="I6" s="10"/>
      <c r="J6" s="10">
        <v>115</v>
      </c>
      <c r="K6" s="10">
        <v>272</v>
      </c>
      <c r="L6" s="10">
        <v>145</v>
      </c>
      <c r="M6" s="10">
        <v>217</v>
      </c>
      <c r="N6" s="10">
        <v>140</v>
      </c>
      <c r="O6" s="10">
        <v>150</v>
      </c>
      <c r="P6" s="10"/>
      <c r="Q6" s="10">
        <v>140</v>
      </c>
      <c r="R6" s="10">
        <v>140</v>
      </c>
      <c r="S6" s="10">
        <v>150</v>
      </c>
      <c r="T6" s="10">
        <v>125</v>
      </c>
      <c r="U6" s="10">
        <v>170</v>
      </c>
      <c r="V6" s="10">
        <v>175</v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28"/>
      <c r="AI6" s="30">
        <f>SUM(D6:AG6)</f>
        <v>2818</v>
      </c>
      <c r="AL6" s="51" t="s">
        <v>46</v>
      </c>
      <c r="AM6" s="52" t="s">
        <v>47</v>
      </c>
      <c r="AN6" s="52" t="s">
        <v>61</v>
      </c>
    </row>
    <row r="7" spans="1:41" ht="15" customHeight="1" thickBot="1">
      <c r="A7" s="285"/>
      <c r="B7" s="297"/>
      <c r="C7" s="36" t="s">
        <v>49</v>
      </c>
      <c r="D7" s="37">
        <f>D5-D6</f>
        <v>4</v>
      </c>
      <c r="E7" s="27">
        <f>D7 + (E5-E6)</f>
        <v>2</v>
      </c>
      <c r="F7" s="27">
        <f t="shared" ref="F7:H7" si="5">E7 + (F5-F6)</f>
        <v>-56</v>
      </c>
      <c r="G7" s="27">
        <f t="shared" si="5"/>
        <v>-19</v>
      </c>
      <c r="H7" s="27">
        <f t="shared" si="5"/>
        <v>-29</v>
      </c>
      <c r="I7" s="27"/>
      <c r="J7" s="27">
        <f>H7 + (J5-J6)</f>
        <v>26</v>
      </c>
      <c r="K7" s="27">
        <f t="shared" ref="K7:O7" si="6">J7 + (K5-K6)</f>
        <v>-76</v>
      </c>
      <c r="L7" s="27">
        <f t="shared" si="6"/>
        <v>-51</v>
      </c>
      <c r="M7" s="27">
        <f t="shared" si="6"/>
        <v>-98</v>
      </c>
      <c r="N7" s="27">
        <f t="shared" si="6"/>
        <v>-68</v>
      </c>
      <c r="O7" s="27">
        <f t="shared" si="6"/>
        <v>-48</v>
      </c>
      <c r="P7" s="27"/>
      <c r="Q7" s="27">
        <f>O7 + (Q5-Q6)</f>
        <v>-18</v>
      </c>
      <c r="R7" s="27">
        <f t="shared" ref="R7:V7" si="7">Q7 + (R5-R6)</f>
        <v>12</v>
      </c>
      <c r="S7" s="27">
        <f t="shared" si="7"/>
        <v>32</v>
      </c>
      <c r="T7" s="27">
        <f t="shared" si="7"/>
        <v>77</v>
      </c>
      <c r="U7" s="27">
        <f t="shared" si="7"/>
        <v>77</v>
      </c>
      <c r="V7" s="27">
        <f t="shared" si="7"/>
        <v>72</v>
      </c>
      <c r="W7" s="27"/>
      <c r="X7" s="27">
        <f>V7 + (X5-X6)</f>
        <v>242</v>
      </c>
      <c r="Y7" s="27">
        <f>X7 + (Y5-Y6)</f>
        <v>412</v>
      </c>
      <c r="Z7" s="27">
        <f>Y7 + (Z5-Z6)</f>
        <v>582</v>
      </c>
      <c r="AA7" s="27">
        <f>Z7 + (AA5-AA6)</f>
        <v>752</v>
      </c>
      <c r="AB7" s="27">
        <f>AA7 + (AB5-AB6)</f>
        <v>922</v>
      </c>
      <c r="AC7" s="27">
        <f>AB7 + (AC5-AC6)</f>
        <v>1092</v>
      </c>
      <c r="AD7" s="27"/>
      <c r="AE7" s="27">
        <f>AC7 + (AE5-AE6)</f>
        <v>1262</v>
      </c>
      <c r="AF7" s="27">
        <f>AE7 + (AF5-AF6)</f>
        <v>1432</v>
      </c>
      <c r="AG7" s="27">
        <f>AF7 + (AG5-AG6)</f>
        <v>1602</v>
      </c>
      <c r="AH7" s="29"/>
      <c r="AI7" s="31">
        <f>AG7</f>
        <v>1602</v>
      </c>
      <c r="AL7" s="53" t="s">
        <v>50</v>
      </c>
      <c r="AM7" s="54">
        <v>10517</v>
      </c>
      <c r="AN7" s="54">
        <v>4764</v>
      </c>
    </row>
    <row r="8" spans="1:41" ht="15.75" customHeight="1">
      <c r="A8" s="285"/>
      <c r="B8" s="298" t="s">
        <v>51</v>
      </c>
      <c r="C8" s="34" t="s">
        <v>43</v>
      </c>
      <c r="D8" s="50">
        <f>$AM$12</f>
        <v>126</v>
      </c>
      <c r="E8" s="50">
        <f t="shared" ref="E8:H8" si="8">$AM$12</f>
        <v>126</v>
      </c>
      <c r="F8" s="50">
        <f t="shared" si="8"/>
        <v>126</v>
      </c>
      <c r="G8" s="50">
        <f t="shared" si="8"/>
        <v>126</v>
      </c>
      <c r="H8" s="50">
        <f t="shared" si="8"/>
        <v>126</v>
      </c>
      <c r="I8" s="38"/>
      <c r="J8" s="50">
        <f>$AM$12</f>
        <v>126</v>
      </c>
      <c r="K8" s="50">
        <f t="shared" ref="K8:N8" si="9">$AM$12</f>
        <v>126</v>
      </c>
      <c r="L8" s="50">
        <f t="shared" si="9"/>
        <v>126</v>
      </c>
      <c r="M8" s="50">
        <f t="shared" si="9"/>
        <v>126</v>
      </c>
      <c r="N8" s="50">
        <f t="shared" si="9"/>
        <v>126</v>
      </c>
      <c r="O8" s="50">
        <f>$AM$12</f>
        <v>126</v>
      </c>
      <c r="P8" s="38"/>
      <c r="Q8" s="50">
        <f>$AM$12</f>
        <v>126</v>
      </c>
      <c r="R8" s="50">
        <f t="shared" ref="R8:U8" si="10">$AM$12</f>
        <v>126</v>
      </c>
      <c r="S8" s="50">
        <f t="shared" si="10"/>
        <v>126</v>
      </c>
      <c r="T8" s="50">
        <f t="shared" si="10"/>
        <v>126</v>
      </c>
      <c r="U8" s="50">
        <f t="shared" si="10"/>
        <v>126</v>
      </c>
      <c r="V8" s="50">
        <f>$AM$12</f>
        <v>126</v>
      </c>
      <c r="W8" s="38"/>
      <c r="X8" s="50">
        <f>$AM$12</f>
        <v>126</v>
      </c>
      <c r="Y8" s="50">
        <f t="shared" ref="Y8:AB8" si="11">$AM$12</f>
        <v>126</v>
      </c>
      <c r="Z8" s="50">
        <f t="shared" si="11"/>
        <v>126</v>
      </c>
      <c r="AA8" s="50">
        <f t="shared" si="11"/>
        <v>126</v>
      </c>
      <c r="AB8" s="50">
        <f t="shared" si="11"/>
        <v>126</v>
      </c>
      <c r="AC8" s="50">
        <f>$AM$12</f>
        <v>126</v>
      </c>
      <c r="AD8" s="38"/>
      <c r="AE8" s="50">
        <f t="shared" ref="AE8:AF8" si="12">$AM$12</f>
        <v>126</v>
      </c>
      <c r="AF8" s="50">
        <f t="shared" si="12"/>
        <v>126</v>
      </c>
      <c r="AG8" s="50">
        <f>$AM$12</f>
        <v>126</v>
      </c>
      <c r="AH8" s="39"/>
      <c r="AI8" s="32">
        <f>SUM(D8:AG8)</f>
        <v>3276</v>
      </c>
      <c r="AL8" s="55" t="s">
        <v>52</v>
      </c>
      <c r="AM8" s="25">
        <v>26</v>
      </c>
      <c r="AN8" s="56">
        <v>26</v>
      </c>
    </row>
    <row r="9" spans="1:41" ht="15.75" customHeight="1">
      <c r="A9" s="285"/>
      <c r="B9" s="299"/>
      <c r="C9" s="35" t="s">
        <v>45</v>
      </c>
      <c r="D9" s="33">
        <v>164</v>
      </c>
      <c r="E9" s="10">
        <v>66</v>
      </c>
      <c r="F9" s="10">
        <v>144</v>
      </c>
      <c r="G9" s="10">
        <v>248</v>
      </c>
      <c r="H9" s="10">
        <v>203</v>
      </c>
      <c r="I9" s="10"/>
      <c r="J9" s="10">
        <v>265</v>
      </c>
      <c r="K9" s="10">
        <v>244</v>
      </c>
      <c r="L9" s="10">
        <v>254</v>
      </c>
      <c r="M9" s="10">
        <v>0</v>
      </c>
      <c r="N9" s="10">
        <v>163</v>
      </c>
      <c r="O9" s="10">
        <v>143</v>
      </c>
      <c r="P9" s="10"/>
      <c r="Q9" s="10">
        <v>130</v>
      </c>
      <c r="R9" s="10">
        <v>130</v>
      </c>
      <c r="S9" s="10">
        <v>127</v>
      </c>
      <c r="T9" s="10">
        <v>90</v>
      </c>
      <c r="U9" s="10">
        <v>150</v>
      </c>
      <c r="V9" s="10">
        <v>150</v>
      </c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28"/>
      <c r="AI9" s="30">
        <f>SUM(D9:AG9)</f>
        <v>2671</v>
      </c>
      <c r="AL9" s="57" t="s">
        <v>53</v>
      </c>
      <c r="AM9" s="26">
        <f>AM7/AM8</f>
        <v>404.5</v>
      </c>
      <c r="AN9" s="58">
        <f>AN7/AN8</f>
        <v>183.23076923076923</v>
      </c>
    </row>
    <row r="10" spans="1:41" ht="15" customHeight="1" thickBot="1">
      <c r="A10" s="285"/>
      <c r="B10" s="300"/>
      <c r="C10" s="36" t="s">
        <v>49</v>
      </c>
      <c r="D10" s="37">
        <f>D8-D9</f>
        <v>-38</v>
      </c>
      <c r="E10" s="27">
        <f>D10 + (E8-E9)</f>
        <v>22</v>
      </c>
      <c r="F10" s="27">
        <f t="shared" ref="F10:H10" si="13">E10 + (F8-F9)</f>
        <v>4</v>
      </c>
      <c r="G10" s="27">
        <f t="shared" si="13"/>
        <v>-118</v>
      </c>
      <c r="H10" s="27">
        <f t="shared" si="13"/>
        <v>-195</v>
      </c>
      <c r="I10" s="27"/>
      <c r="J10" s="27">
        <f>H10 + (J8-J9)</f>
        <v>-334</v>
      </c>
      <c r="K10" s="27">
        <f t="shared" ref="K10:O10" si="14">J10 + (K8-K9)</f>
        <v>-452</v>
      </c>
      <c r="L10" s="27">
        <f t="shared" si="14"/>
        <v>-580</v>
      </c>
      <c r="M10" s="27">
        <f t="shared" si="14"/>
        <v>-454</v>
      </c>
      <c r="N10" s="27">
        <f t="shared" si="14"/>
        <v>-491</v>
      </c>
      <c r="O10" s="27">
        <f t="shared" si="14"/>
        <v>-508</v>
      </c>
      <c r="P10" s="27"/>
      <c r="Q10" s="27">
        <f>O10 + (Q8-Q9)</f>
        <v>-512</v>
      </c>
      <c r="R10" s="27">
        <f t="shared" ref="R10:V10" si="15">Q10 + (R8-R9)</f>
        <v>-516</v>
      </c>
      <c r="S10" s="27">
        <f t="shared" si="15"/>
        <v>-517</v>
      </c>
      <c r="T10" s="27">
        <f t="shared" si="15"/>
        <v>-481</v>
      </c>
      <c r="U10" s="27">
        <f t="shared" si="15"/>
        <v>-505</v>
      </c>
      <c r="V10" s="27">
        <f t="shared" si="15"/>
        <v>-529</v>
      </c>
      <c r="W10" s="27"/>
      <c r="X10" s="27">
        <f>V10 + (X8-X9)</f>
        <v>-403</v>
      </c>
      <c r="Y10" s="27">
        <f t="shared" ref="Y10:AC10" si="16">X10 + (Y8-Y9)</f>
        <v>-277</v>
      </c>
      <c r="Z10" s="27">
        <f t="shared" si="16"/>
        <v>-151</v>
      </c>
      <c r="AA10" s="27">
        <f t="shared" si="16"/>
        <v>-25</v>
      </c>
      <c r="AB10" s="27">
        <f t="shared" si="16"/>
        <v>101</v>
      </c>
      <c r="AC10" s="27">
        <f t="shared" si="16"/>
        <v>227</v>
      </c>
      <c r="AD10" s="27"/>
      <c r="AE10" s="27">
        <f>AC10 + (AE8-AE9)</f>
        <v>353</v>
      </c>
      <c r="AF10" s="27">
        <f t="shared" ref="AF10" si="17">AE10 + (AF8-AF9)</f>
        <v>479</v>
      </c>
      <c r="AG10" s="27">
        <f>AF10 + (AG8-AG9)</f>
        <v>605</v>
      </c>
      <c r="AH10" s="29"/>
      <c r="AI10" s="31">
        <f>AG10</f>
        <v>605</v>
      </c>
      <c r="AL10" s="57" t="s">
        <v>54</v>
      </c>
      <c r="AM10" s="26">
        <f>AM9/3</f>
        <v>134.83333333333334</v>
      </c>
      <c r="AN10" s="58">
        <f>AN9/3</f>
        <v>61.076923076923073</v>
      </c>
    </row>
    <row r="11" spans="1:41" ht="15" customHeight="1">
      <c r="A11" s="285"/>
      <c r="B11" s="301" t="s">
        <v>55</v>
      </c>
      <c r="C11" s="34" t="s">
        <v>43</v>
      </c>
      <c r="D11" s="50">
        <f>$AM$13</f>
        <v>106</v>
      </c>
      <c r="E11" s="50">
        <f t="shared" ref="E11:H11" si="18">$AM$13</f>
        <v>106</v>
      </c>
      <c r="F11" s="50">
        <f t="shared" si="18"/>
        <v>106</v>
      </c>
      <c r="G11" s="50">
        <f t="shared" si="18"/>
        <v>106</v>
      </c>
      <c r="H11" s="50">
        <f t="shared" si="18"/>
        <v>106</v>
      </c>
      <c r="I11" s="38"/>
      <c r="J11" s="50">
        <f>$AM$13</f>
        <v>106</v>
      </c>
      <c r="K11" s="50">
        <f t="shared" ref="K11:N11" si="19">$AM$13</f>
        <v>106</v>
      </c>
      <c r="L11" s="50">
        <f t="shared" si="19"/>
        <v>106</v>
      </c>
      <c r="M11" s="50">
        <f t="shared" si="19"/>
        <v>106</v>
      </c>
      <c r="N11" s="50">
        <f t="shared" si="19"/>
        <v>106</v>
      </c>
      <c r="O11" s="50">
        <f>$AM$13</f>
        <v>106</v>
      </c>
      <c r="P11" s="38"/>
      <c r="Q11" s="50">
        <f>$AM$13</f>
        <v>106</v>
      </c>
      <c r="R11" s="50">
        <f t="shared" ref="R11:U11" si="20">$AM$13</f>
        <v>106</v>
      </c>
      <c r="S11" s="50">
        <f t="shared" si="20"/>
        <v>106</v>
      </c>
      <c r="T11" s="50">
        <f t="shared" si="20"/>
        <v>106</v>
      </c>
      <c r="U11" s="50">
        <f t="shared" si="20"/>
        <v>106</v>
      </c>
      <c r="V11" s="50">
        <f>$AM$13</f>
        <v>106</v>
      </c>
      <c r="W11" s="38"/>
      <c r="X11" s="50">
        <f>$AM$13</f>
        <v>106</v>
      </c>
      <c r="Y11" s="50">
        <f t="shared" ref="Y11:AB11" si="21">$AM$13</f>
        <v>106</v>
      </c>
      <c r="Z11" s="50">
        <f t="shared" si="21"/>
        <v>106</v>
      </c>
      <c r="AA11" s="50">
        <f t="shared" si="21"/>
        <v>106</v>
      </c>
      <c r="AB11" s="50">
        <f t="shared" si="21"/>
        <v>106</v>
      </c>
      <c r="AC11" s="50">
        <f>$AM$13</f>
        <v>106</v>
      </c>
      <c r="AD11" s="38"/>
      <c r="AE11" s="50">
        <f t="shared" ref="AE11:AF11" si="22">$AM$13</f>
        <v>106</v>
      </c>
      <c r="AF11" s="50">
        <f t="shared" si="22"/>
        <v>106</v>
      </c>
      <c r="AG11" s="50">
        <f>$AM$13</f>
        <v>106</v>
      </c>
      <c r="AH11" s="39"/>
      <c r="AI11" s="32">
        <f>SUM(D11:AG11)</f>
        <v>2756</v>
      </c>
      <c r="AL11" s="59" t="s">
        <v>42</v>
      </c>
      <c r="AM11" s="60">
        <f>ROUNDUP((AM9*0.42),0)</f>
        <v>170</v>
      </c>
      <c r="AN11" s="61">
        <f>ROUNDUP((AN9*0.42),0)</f>
        <v>77</v>
      </c>
    </row>
    <row r="12" spans="1:41" ht="15" customHeight="1">
      <c r="A12" s="285"/>
      <c r="B12" s="302"/>
      <c r="C12" s="35" t="s">
        <v>45</v>
      </c>
      <c r="D12" s="33">
        <v>115</v>
      </c>
      <c r="E12" s="10">
        <v>145</v>
      </c>
      <c r="F12" s="10">
        <v>117</v>
      </c>
      <c r="G12" s="10">
        <v>60</v>
      </c>
      <c r="H12" s="10">
        <v>126</v>
      </c>
      <c r="I12" s="10"/>
      <c r="J12" s="10">
        <v>80</v>
      </c>
      <c r="K12" s="10">
        <v>140</v>
      </c>
      <c r="L12" s="10">
        <v>150</v>
      </c>
      <c r="M12" s="10">
        <v>150</v>
      </c>
      <c r="N12" s="10">
        <v>150</v>
      </c>
      <c r="O12" s="10">
        <v>120</v>
      </c>
      <c r="P12" s="10"/>
      <c r="Q12" s="10">
        <v>112</v>
      </c>
      <c r="R12" s="10">
        <v>140</v>
      </c>
      <c r="S12" s="10">
        <v>120</v>
      </c>
      <c r="T12" s="10">
        <v>126</v>
      </c>
      <c r="U12" s="10">
        <v>150</v>
      </c>
      <c r="V12" s="10">
        <v>150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28"/>
      <c r="AI12" s="30">
        <f>SUM(D12:AG12)</f>
        <v>2151</v>
      </c>
      <c r="AL12" s="62" t="s">
        <v>51</v>
      </c>
      <c r="AM12" s="63">
        <f>ROUNDUP((AM9*0.31),0)</f>
        <v>126</v>
      </c>
      <c r="AN12" s="64">
        <f>ROUNDUP((AN9*0.31),0)</f>
        <v>57</v>
      </c>
    </row>
    <row r="13" spans="1:41" ht="15" customHeight="1" thickBot="1">
      <c r="A13" s="285"/>
      <c r="B13" s="303"/>
      <c r="C13" s="65" t="s">
        <v>49</v>
      </c>
      <c r="D13" s="84">
        <f>D11-D12</f>
        <v>-9</v>
      </c>
      <c r="E13" s="85">
        <f>D13 + (E11-E12)</f>
        <v>-48</v>
      </c>
      <c r="F13" s="85">
        <f t="shared" ref="F13:H13" si="23">E13 + (F11-F12)</f>
        <v>-59</v>
      </c>
      <c r="G13" s="85">
        <f t="shared" si="23"/>
        <v>-13</v>
      </c>
      <c r="H13" s="85">
        <f t="shared" si="23"/>
        <v>-33</v>
      </c>
      <c r="I13" s="85"/>
      <c r="J13" s="85">
        <f>H13 + (J11-J12)</f>
        <v>-7</v>
      </c>
      <c r="K13" s="85">
        <f t="shared" ref="K13:O13" si="24">J13 + (K11-K12)</f>
        <v>-41</v>
      </c>
      <c r="L13" s="85">
        <f t="shared" si="24"/>
        <v>-85</v>
      </c>
      <c r="M13" s="85">
        <f t="shared" si="24"/>
        <v>-129</v>
      </c>
      <c r="N13" s="85">
        <f t="shared" si="24"/>
        <v>-173</v>
      </c>
      <c r="O13" s="85">
        <f t="shared" si="24"/>
        <v>-187</v>
      </c>
      <c r="P13" s="85"/>
      <c r="Q13" s="85">
        <f>O13 + (Q11-Q12)</f>
        <v>-193</v>
      </c>
      <c r="R13" s="85">
        <f t="shared" ref="R13:V13" si="25">Q13 + (R11-R12)</f>
        <v>-227</v>
      </c>
      <c r="S13" s="85">
        <f t="shared" si="25"/>
        <v>-241</v>
      </c>
      <c r="T13" s="85">
        <f t="shared" si="25"/>
        <v>-261</v>
      </c>
      <c r="U13" s="85">
        <f t="shared" si="25"/>
        <v>-305</v>
      </c>
      <c r="V13" s="85">
        <f t="shared" si="25"/>
        <v>-349</v>
      </c>
      <c r="W13" s="85"/>
      <c r="X13" s="85">
        <f>V13 + (X11-X12)</f>
        <v>-243</v>
      </c>
      <c r="Y13" s="85">
        <f t="shared" ref="Y13:AC13" si="26">X13 + (Y11-Y12)</f>
        <v>-137</v>
      </c>
      <c r="Z13" s="85">
        <f t="shared" si="26"/>
        <v>-31</v>
      </c>
      <c r="AA13" s="85">
        <f t="shared" si="26"/>
        <v>75</v>
      </c>
      <c r="AB13" s="85">
        <f t="shared" si="26"/>
        <v>181</v>
      </c>
      <c r="AC13" s="85">
        <f t="shared" si="26"/>
        <v>287</v>
      </c>
      <c r="AD13" s="85"/>
      <c r="AE13" s="85">
        <f>AC13 + (AE11-AE12)</f>
        <v>393</v>
      </c>
      <c r="AF13" s="85">
        <f t="shared" ref="AF13" si="27">AE13 + (AF11-AF12)</f>
        <v>499</v>
      </c>
      <c r="AG13" s="85">
        <f>AF13 + (AG11-AG12)</f>
        <v>605</v>
      </c>
      <c r="AH13" s="86"/>
      <c r="AI13" s="87">
        <f>AG13</f>
        <v>605</v>
      </c>
      <c r="AL13" s="66" t="s">
        <v>55</v>
      </c>
      <c r="AM13" s="67">
        <f>ROUNDUP((AM9*0.26),0)</f>
        <v>106</v>
      </c>
      <c r="AN13" s="68">
        <f>ROUNDUP((AN9*0.26),0)</f>
        <v>48</v>
      </c>
    </row>
    <row r="14" spans="1:41" ht="15" customHeight="1" thickTop="1" thickBot="1">
      <c r="A14" s="293"/>
      <c r="B14" s="307" t="s">
        <v>56</v>
      </c>
      <c r="C14" s="104" t="s">
        <v>43</v>
      </c>
      <c r="D14" s="105">
        <f>SUM(D5,D8,D11)</f>
        <v>402</v>
      </c>
      <c r="E14" s="105">
        <f t="shared" ref="E14:V14" si="28">SUM(E5,E8,E11)</f>
        <v>402</v>
      </c>
      <c r="F14" s="105">
        <f t="shared" si="28"/>
        <v>402</v>
      </c>
      <c r="G14" s="105">
        <f t="shared" si="28"/>
        <v>402</v>
      </c>
      <c r="H14" s="105">
        <f t="shared" si="28"/>
        <v>402</v>
      </c>
      <c r="I14" s="105"/>
      <c r="J14" s="105">
        <f t="shared" si="28"/>
        <v>402</v>
      </c>
      <c r="K14" s="105">
        <f t="shared" si="28"/>
        <v>402</v>
      </c>
      <c r="L14" s="105">
        <f t="shared" si="28"/>
        <v>402</v>
      </c>
      <c r="M14" s="105">
        <f t="shared" si="28"/>
        <v>402</v>
      </c>
      <c r="N14" s="105">
        <f t="shared" si="28"/>
        <v>402</v>
      </c>
      <c r="O14" s="105">
        <f t="shared" si="28"/>
        <v>402</v>
      </c>
      <c r="P14" s="105"/>
      <c r="Q14" s="105">
        <f t="shared" si="28"/>
        <v>402</v>
      </c>
      <c r="R14" s="105">
        <f t="shared" si="28"/>
        <v>402</v>
      </c>
      <c r="S14" s="105">
        <f t="shared" si="28"/>
        <v>402</v>
      </c>
      <c r="T14" s="105">
        <f t="shared" si="28"/>
        <v>402</v>
      </c>
      <c r="U14" s="105">
        <f t="shared" si="28"/>
        <v>402</v>
      </c>
      <c r="V14" s="105">
        <f t="shared" si="28"/>
        <v>402</v>
      </c>
      <c r="W14" s="105"/>
      <c r="X14" s="105">
        <f t="shared" ref="X14:AC14" si="29">SUM(X5,X8,X11)</f>
        <v>402</v>
      </c>
      <c r="Y14" s="105">
        <f t="shared" si="29"/>
        <v>402</v>
      </c>
      <c r="Z14" s="105">
        <f t="shared" si="29"/>
        <v>402</v>
      </c>
      <c r="AA14" s="105">
        <f t="shared" si="29"/>
        <v>402</v>
      </c>
      <c r="AB14" s="105">
        <f t="shared" si="29"/>
        <v>402</v>
      </c>
      <c r="AC14" s="105">
        <f t="shared" si="29"/>
        <v>402</v>
      </c>
      <c r="AD14" s="105"/>
      <c r="AE14" s="105">
        <f>SUM(AE5,AE8,AE11)</f>
        <v>402</v>
      </c>
      <c r="AF14" s="105">
        <f>SUM(AF5,AF8,AF11)</f>
        <v>402</v>
      </c>
      <c r="AG14" s="105">
        <f>SUM(AG5,AG8,AG11)</f>
        <v>402</v>
      </c>
      <c r="AH14" s="106"/>
      <c r="AI14" s="107">
        <f>SUM(D14:AG14)</f>
        <v>10452</v>
      </c>
    </row>
    <row r="15" spans="1:41" ht="15" customHeight="1" thickBot="1">
      <c r="A15" s="293"/>
      <c r="B15" s="308"/>
      <c r="C15" s="108" t="s">
        <v>45</v>
      </c>
      <c r="D15" s="109">
        <f t="shared" ref="D15:AC15" si="30">SUM(D6,D9,D12)</f>
        <v>445</v>
      </c>
      <c r="E15" s="109">
        <f t="shared" si="30"/>
        <v>383</v>
      </c>
      <c r="F15" s="109">
        <f>SUM(F6,F9,F12)</f>
        <v>489</v>
      </c>
      <c r="G15" s="109">
        <f t="shared" si="30"/>
        <v>441</v>
      </c>
      <c r="H15" s="109">
        <f t="shared" si="30"/>
        <v>509</v>
      </c>
      <c r="I15" s="110"/>
      <c r="J15" s="109">
        <f t="shared" si="30"/>
        <v>460</v>
      </c>
      <c r="K15" s="109">
        <f t="shared" si="30"/>
        <v>656</v>
      </c>
      <c r="L15" s="109">
        <f t="shared" si="30"/>
        <v>549</v>
      </c>
      <c r="M15" s="109">
        <f t="shared" si="30"/>
        <v>367</v>
      </c>
      <c r="N15" s="109">
        <f t="shared" si="30"/>
        <v>453</v>
      </c>
      <c r="O15" s="109">
        <f t="shared" si="30"/>
        <v>413</v>
      </c>
      <c r="P15" s="110"/>
      <c r="Q15" s="109">
        <f t="shared" si="30"/>
        <v>382</v>
      </c>
      <c r="R15" s="109">
        <f t="shared" si="30"/>
        <v>410</v>
      </c>
      <c r="S15" s="109">
        <f t="shared" si="30"/>
        <v>397</v>
      </c>
      <c r="T15" s="109">
        <f t="shared" si="30"/>
        <v>341</v>
      </c>
      <c r="U15" s="109">
        <f t="shared" si="30"/>
        <v>470</v>
      </c>
      <c r="V15" s="109">
        <f t="shared" si="30"/>
        <v>475</v>
      </c>
      <c r="W15" s="110"/>
      <c r="X15" s="109">
        <f t="shared" si="30"/>
        <v>0</v>
      </c>
      <c r="Y15" s="109">
        <f t="shared" si="30"/>
        <v>0</v>
      </c>
      <c r="Z15" s="109">
        <f t="shared" si="30"/>
        <v>0</v>
      </c>
      <c r="AA15" s="109">
        <f t="shared" si="30"/>
        <v>0</v>
      </c>
      <c r="AB15" s="109">
        <f t="shared" si="30"/>
        <v>0</v>
      </c>
      <c r="AC15" s="109">
        <f t="shared" si="30"/>
        <v>0</v>
      </c>
      <c r="AD15" s="110"/>
      <c r="AE15" s="109"/>
      <c r="AF15" s="109"/>
      <c r="AG15" s="109"/>
      <c r="AH15" s="111"/>
      <c r="AI15" s="112">
        <f>SUM(D15:AG15)</f>
        <v>7640</v>
      </c>
      <c r="AL15" s="278" t="s">
        <v>11</v>
      </c>
      <c r="AM15" s="279"/>
      <c r="AN15" s="279"/>
      <c r="AO15" s="280"/>
    </row>
    <row r="16" spans="1:41" ht="15" customHeight="1" thickBot="1">
      <c r="A16" s="294"/>
      <c r="B16" s="309"/>
      <c r="C16" s="113" t="s">
        <v>49</v>
      </c>
      <c r="D16" s="114">
        <f>D14-D15</f>
        <v>-43</v>
      </c>
      <c r="E16" s="115">
        <f>D16 + (E14-E15)</f>
        <v>-24</v>
      </c>
      <c r="F16" s="115">
        <f t="shared" ref="F16:H16" si="31">E16 + (F14-F15)</f>
        <v>-111</v>
      </c>
      <c r="G16" s="115">
        <f t="shared" si="31"/>
        <v>-150</v>
      </c>
      <c r="H16" s="115">
        <f t="shared" si="31"/>
        <v>-257</v>
      </c>
      <c r="I16" s="115"/>
      <c r="J16" s="115">
        <f>H16 + (J14-J15)</f>
        <v>-315</v>
      </c>
      <c r="K16" s="115">
        <f t="shared" ref="K16:O16" si="32">J16 + (K14-K15)</f>
        <v>-569</v>
      </c>
      <c r="L16" s="115">
        <f t="shared" si="32"/>
        <v>-716</v>
      </c>
      <c r="M16" s="115">
        <f t="shared" si="32"/>
        <v>-681</v>
      </c>
      <c r="N16" s="115">
        <f t="shared" si="32"/>
        <v>-732</v>
      </c>
      <c r="O16" s="115">
        <f t="shared" si="32"/>
        <v>-743</v>
      </c>
      <c r="P16" s="115"/>
      <c r="Q16" s="115">
        <f>O16 + (Q14-Q15)</f>
        <v>-723</v>
      </c>
      <c r="R16" s="115">
        <f t="shared" ref="R16:V16" si="33">Q16 + (R14-R15)</f>
        <v>-731</v>
      </c>
      <c r="S16" s="115">
        <f t="shared" si="33"/>
        <v>-726</v>
      </c>
      <c r="T16" s="115">
        <f t="shared" si="33"/>
        <v>-665</v>
      </c>
      <c r="U16" s="115">
        <f t="shared" si="33"/>
        <v>-733</v>
      </c>
      <c r="V16" s="115">
        <f t="shared" si="33"/>
        <v>-806</v>
      </c>
      <c r="W16" s="115"/>
      <c r="X16" s="115">
        <f>V16 + (X14-X15)</f>
        <v>-404</v>
      </c>
      <c r="Y16" s="115">
        <f t="shared" ref="Y16:AC16" si="34">X16 + (Y14-Y15)</f>
        <v>-2</v>
      </c>
      <c r="Z16" s="115">
        <f t="shared" si="34"/>
        <v>400</v>
      </c>
      <c r="AA16" s="115">
        <f t="shared" si="34"/>
        <v>802</v>
      </c>
      <c r="AB16" s="115">
        <f t="shared" si="34"/>
        <v>1204</v>
      </c>
      <c r="AC16" s="115">
        <f t="shared" si="34"/>
        <v>1606</v>
      </c>
      <c r="AD16" s="115"/>
      <c r="AE16" s="115">
        <f>AC16 + (AE14-AE15)</f>
        <v>2008</v>
      </c>
      <c r="AF16" s="115">
        <f t="shared" ref="AF16" si="35">AE16 + (AF14-AF15)</f>
        <v>2410</v>
      </c>
      <c r="AG16" s="115">
        <f>AF16 + (AG14-AG15)</f>
        <v>2812</v>
      </c>
      <c r="AH16" s="116"/>
      <c r="AI16" s="117">
        <f>AG16</f>
        <v>2812</v>
      </c>
      <c r="AK16" s="23"/>
      <c r="AL16" s="69"/>
      <c r="AM16" s="70" t="s">
        <v>42</v>
      </c>
      <c r="AN16" s="71" t="s">
        <v>51</v>
      </c>
      <c r="AO16" s="72" t="s">
        <v>55</v>
      </c>
    </row>
    <row r="17" spans="1:42" ht="15" customHeight="1">
      <c r="A17" s="284" t="s">
        <v>62</v>
      </c>
      <c r="B17" s="295" t="s">
        <v>42</v>
      </c>
      <c r="C17" s="73" t="s">
        <v>43</v>
      </c>
      <c r="D17" s="88">
        <f>$AN$11</f>
        <v>77</v>
      </c>
      <c r="E17" s="88">
        <f t="shared" ref="E17:H17" si="36">$AN$11</f>
        <v>77</v>
      </c>
      <c r="F17" s="88">
        <f t="shared" si="36"/>
        <v>77</v>
      </c>
      <c r="G17" s="88">
        <f t="shared" si="36"/>
        <v>77</v>
      </c>
      <c r="H17" s="88">
        <f t="shared" si="36"/>
        <v>77</v>
      </c>
      <c r="I17" s="43"/>
      <c r="J17" s="88">
        <f>$AN$11</f>
        <v>77</v>
      </c>
      <c r="K17" s="88">
        <f t="shared" ref="K17:N17" si="37">$AN$11</f>
        <v>77</v>
      </c>
      <c r="L17" s="88">
        <f t="shared" si="37"/>
        <v>77</v>
      </c>
      <c r="M17" s="88">
        <f t="shared" si="37"/>
        <v>77</v>
      </c>
      <c r="N17" s="88">
        <f t="shared" si="37"/>
        <v>77</v>
      </c>
      <c r="O17" s="88">
        <f>$AN$11</f>
        <v>77</v>
      </c>
      <c r="P17" s="43"/>
      <c r="Q17" s="88">
        <f>$AN$11</f>
        <v>77</v>
      </c>
      <c r="R17" s="88">
        <f t="shared" ref="R17:U17" si="38">$AN$11</f>
        <v>77</v>
      </c>
      <c r="S17" s="88">
        <f t="shared" si="38"/>
        <v>77</v>
      </c>
      <c r="T17" s="88">
        <f t="shared" si="38"/>
        <v>77</v>
      </c>
      <c r="U17" s="88">
        <f t="shared" si="38"/>
        <v>77</v>
      </c>
      <c r="V17" s="88">
        <f>$AN$11</f>
        <v>77</v>
      </c>
      <c r="W17" s="43"/>
      <c r="X17" s="88">
        <f>$AN$11</f>
        <v>77</v>
      </c>
      <c r="Y17" s="88">
        <f t="shared" ref="Y17:AB17" si="39">$AN$11</f>
        <v>77</v>
      </c>
      <c r="Z17" s="88">
        <f t="shared" si="39"/>
        <v>77</v>
      </c>
      <c r="AA17" s="88">
        <f t="shared" si="39"/>
        <v>77</v>
      </c>
      <c r="AB17" s="88">
        <f t="shared" si="39"/>
        <v>77</v>
      </c>
      <c r="AC17" s="88">
        <f>$AN$11</f>
        <v>77</v>
      </c>
      <c r="AD17" s="43"/>
      <c r="AE17" s="88">
        <f t="shared" ref="AE17:AF17" si="40">$AN$11</f>
        <v>77</v>
      </c>
      <c r="AF17" s="88">
        <f t="shared" si="40"/>
        <v>77</v>
      </c>
      <c r="AG17" s="88">
        <f>$AN$11</f>
        <v>77</v>
      </c>
      <c r="AH17" s="46"/>
      <c r="AI17" s="89">
        <f>SUM(D17:AG17)</f>
        <v>2002</v>
      </c>
      <c r="AK17" s="24"/>
      <c r="AL17" s="73" t="s">
        <v>57</v>
      </c>
      <c r="AM17" s="74">
        <v>387</v>
      </c>
      <c r="AN17" s="43">
        <v>376</v>
      </c>
      <c r="AO17" s="75">
        <v>321</v>
      </c>
      <c r="AP17" s="19"/>
    </row>
    <row r="18" spans="1:42">
      <c r="A18" s="285"/>
      <c r="B18" s="296"/>
      <c r="C18" s="35" t="s">
        <v>45</v>
      </c>
      <c r="D18" s="33">
        <v>0</v>
      </c>
      <c r="E18" s="10">
        <v>0</v>
      </c>
      <c r="F18" s="10">
        <v>90</v>
      </c>
      <c r="G18" s="10">
        <v>0</v>
      </c>
      <c r="H18" s="10">
        <v>0</v>
      </c>
      <c r="I18" s="10"/>
      <c r="J18" s="10">
        <v>132</v>
      </c>
      <c r="K18" s="10">
        <v>0</v>
      </c>
      <c r="L18" s="10">
        <v>0</v>
      </c>
      <c r="M18" s="10">
        <v>0</v>
      </c>
      <c r="N18" s="10">
        <v>203</v>
      </c>
      <c r="O18" s="10">
        <v>118</v>
      </c>
      <c r="P18" s="10"/>
      <c r="Q18" s="10">
        <v>0</v>
      </c>
      <c r="R18" s="10">
        <v>0</v>
      </c>
      <c r="S18" s="10">
        <v>0</v>
      </c>
      <c r="T18" s="10">
        <v>205</v>
      </c>
      <c r="U18" s="10">
        <v>210</v>
      </c>
      <c r="V18" s="10">
        <v>180</v>
      </c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28"/>
      <c r="AI18" s="30">
        <f>SUM(D18:AG18)</f>
        <v>1138</v>
      </c>
      <c r="AL18" s="35" t="s">
        <v>58</v>
      </c>
      <c r="AM18" s="76">
        <v>0.46400000000000002</v>
      </c>
      <c r="AN18" s="14">
        <v>0.46400000000000002</v>
      </c>
      <c r="AO18" s="77">
        <v>0.46400000000000002</v>
      </c>
      <c r="AP18" s="13"/>
    </row>
    <row r="19" spans="1:42" ht="15.75" thickBot="1">
      <c r="A19" s="285"/>
      <c r="B19" s="297"/>
      <c r="C19" s="36" t="s">
        <v>49</v>
      </c>
      <c r="D19" s="37">
        <f>D17-D18</f>
        <v>77</v>
      </c>
      <c r="E19" s="27">
        <f>D19 + (E17-E18)</f>
        <v>154</v>
      </c>
      <c r="F19" s="27">
        <f t="shared" ref="F19:H19" si="41">E19 + (F17-F18)</f>
        <v>141</v>
      </c>
      <c r="G19" s="27">
        <f t="shared" si="41"/>
        <v>218</v>
      </c>
      <c r="H19" s="27">
        <f t="shared" si="41"/>
        <v>295</v>
      </c>
      <c r="I19" s="27"/>
      <c r="J19" s="27">
        <f>H19 + (J17-J18)</f>
        <v>240</v>
      </c>
      <c r="K19" s="27">
        <f t="shared" ref="K19:O19" si="42">J19 + (K17-K18)</f>
        <v>317</v>
      </c>
      <c r="L19" s="27">
        <f t="shared" si="42"/>
        <v>394</v>
      </c>
      <c r="M19" s="27">
        <f t="shared" si="42"/>
        <v>471</v>
      </c>
      <c r="N19" s="83">
        <f t="shared" si="42"/>
        <v>345</v>
      </c>
      <c r="O19" s="37">
        <f t="shared" si="42"/>
        <v>304</v>
      </c>
      <c r="P19" s="27"/>
      <c r="Q19" s="27">
        <f>O19 + (Q17-Q18)</f>
        <v>381</v>
      </c>
      <c r="R19" s="27">
        <f t="shared" ref="R19:V19" si="43">Q19 + (R17-R18)</f>
        <v>458</v>
      </c>
      <c r="S19" s="27">
        <f t="shared" si="43"/>
        <v>535</v>
      </c>
      <c r="T19" s="27">
        <f t="shared" si="43"/>
        <v>407</v>
      </c>
      <c r="U19" s="27">
        <f t="shared" si="43"/>
        <v>274</v>
      </c>
      <c r="V19" s="27">
        <f t="shared" si="43"/>
        <v>171</v>
      </c>
      <c r="W19" s="27"/>
      <c r="X19" s="27">
        <f>V19 + (X17-X18)</f>
        <v>248</v>
      </c>
      <c r="Y19" s="27">
        <f>X19 + (Y17-Y18)</f>
        <v>325</v>
      </c>
      <c r="Z19" s="27">
        <f>Y19 + (Z17-Z18)</f>
        <v>402</v>
      </c>
      <c r="AA19" s="27">
        <f>Z19 + (AA17-AA18)</f>
        <v>479</v>
      </c>
      <c r="AB19" s="27">
        <f>AA19 + (AB17-AB18)</f>
        <v>556</v>
      </c>
      <c r="AC19" s="27">
        <f>AB19 + (AC17-AC18)</f>
        <v>633</v>
      </c>
      <c r="AD19" s="27"/>
      <c r="AE19" s="27">
        <f>AC19 + (AE17-AE18)</f>
        <v>710</v>
      </c>
      <c r="AF19" s="27">
        <f>AE19 + (AF17-AF18)</f>
        <v>787</v>
      </c>
      <c r="AG19" s="27">
        <f>AF19 + (AG17-AG18)</f>
        <v>864</v>
      </c>
      <c r="AH19" s="29"/>
      <c r="AI19" s="31">
        <f>AG19</f>
        <v>864</v>
      </c>
      <c r="AK19" s="24"/>
      <c r="AL19" s="35" t="s">
        <v>59</v>
      </c>
      <c r="AM19" s="76">
        <v>0.85</v>
      </c>
      <c r="AN19" s="14">
        <v>0.85</v>
      </c>
      <c r="AO19" s="77">
        <v>0.85</v>
      </c>
      <c r="AP19" s="1"/>
    </row>
    <row r="20" spans="1:42" ht="15" customHeight="1" thickBot="1">
      <c r="A20" s="285"/>
      <c r="B20" s="298" t="s">
        <v>51</v>
      </c>
      <c r="C20" s="34" t="s">
        <v>43</v>
      </c>
      <c r="D20" s="50">
        <f>$AN$12</f>
        <v>57</v>
      </c>
      <c r="E20" s="50">
        <f t="shared" ref="E20:H20" si="44">$AN$12</f>
        <v>57</v>
      </c>
      <c r="F20" s="50">
        <f t="shared" si="44"/>
        <v>57</v>
      </c>
      <c r="G20" s="50">
        <f t="shared" si="44"/>
        <v>57</v>
      </c>
      <c r="H20" s="50">
        <f t="shared" si="44"/>
        <v>57</v>
      </c>
      <c r="I20" s="38"/>
      <c r="J20" s="50">
        <f>$AN$12</f>
        <v>57</v>
      </c>
      <c r="K20" s="50">
        <f t="shared" ref="K20:N20" si="45">$AN$12</f>
        <v>57</v>
      </c>
      <c r="L20" s="50">
        <f t="shared" si="45"/>
        <v>57</v>
      </c>
      <c r="M20" s="50">
        <f t="shared" si="45"/>
        <v>57</v>
      </c>
      <c r="N20" s="50">
        <f t="shared" si="45"/>
        <v>57</v>
      </c>
      <c r="O20" s="50">
        <f>$AN$12</f>
        <v>57</v>
      </c>
      <c r="P20" s="38"/>
      <c r="Q20" s="50">
        <f>$AN$12</f>
        <v>57</v>
      </c>
      <c r="R20" s="50">
        <f t="shared" ref="R20:U20" si="46">$AN$12</f>
        <v>57</v>
      </c>
      <c r="S20" s="50">
        <f t="shared" si="46"/>
        <v>57</v>
      </c>
      <c r="T20" s="50">
        <f t="shared" si="46"/>
        <v>57</v>
      </c>
      <c r="U20" s="50">
        <f t="shared" si="46"/>
        <v>57</v>
      </c>
      <c r="V20" s="50">
        <f>$AN$12</f>
        <v>57</v>
      </c>
      <c r="W20" s="38"/>
      <c r="X20" s="50">
        <f>$AN$12</f>
        <v>57</v>
      </c>
      <c r="Y20" s="50">
        <f t="shared" ref="Y20:AB20" si="47">$AN$12</f>
        <v>57</v>
      </c>
      <c r="Z20" s="50">
        <f t="shared" si="47"/>
        <v>57</v>
      </c>
      <c r="AA20" s="50">
        <f t="shared" si="47"/>
        <v>57</v>
      </c>
      <c r="AB20" s="50">
        <f t="shared" si="47"/>
        <v>57</v>
      </c>
      <c r="AC20" s="50">
        <f>$AN$12</f>
        <v>57</v>
      </c>
      <c r="AD20" s="38"/>
      <c r="AE20" s="50">
        <f t="shared" ref="AE20:AF20" si="48">$AN$12</f>
        <v>57</v>
      </c>
      <c r="AF20" s="50">
        <f t="shared" si="48"/>
        <v>57</v>
      </c>
      <c r="AG20" s="50">
        <f>$AN$12</f>
        <v>57</v>
      </c>
      <c r="AH20" s="39"/>
      <c r="AI20" s="32">
        <f>SUM(D20:AG20)</f>
        <v>1482</v>
      </c>
      <c r="AL20" s="36" t="s">
        <v>60</v>
      </c>
      <c r="AM20" s="78">
        <f>AM17/AM18*AM19</f>
        <v>708.94396551724139</v>
      </c>
      <c r="AN20" s="79">
        <f t="shared" ref="AN20:AO20" si="49">AN17/AN18*AN19</f>
        <v>688.79310344827582</v>
      </c>
      <c r="AO20" s="80">
        <f t="shared" si="49"/>
        <v>588.03879310344826</v>
      </c>
      <c r="AP20" s="13"/>
    </row>
    <row r="21" spans="1:42">
      <c r="A21" s="285"/>
      <c r="B21" s="299"/>
      <c r="C21" s="35" t="s">
        <v>45</v>
      </c>
      <c r="D21" s="33">
        <v>0</v>
      </c>
      <c r="E21" s="10">
        <v>0</v>
      </c>
      <c r="F21" s="10">
        <v>199</v>
      </c>
      <c r="G21" s="10">
        <v>0</v>
      </c>
      <c r="H21" s="10">
        <v>0</v>
      </c>
      <c r="I21" s="10"/>
      <c r="J21" s="10">
        <v>97</v>
      </c>
      <c r="K21" s="10">
        <v>0</v>
      </c>
      <c r="L21" s="10">
        <v>0</v>
      </c>
      <c r="M21" s="10">
        <v>41</v>
      </c>
      <c r="N21" s="10">
        <v>258</v>
      </c>
      <c r="O21" s="10">
        <v>163</v>
      </c>
      <c r="P21" s="10"/>
      <c r="Q21" s="10">
        <v>57</v>
      </c>
      <c r="R21" s="10">
        <v>0</v>
      </c>
      <c r="S21" s="10">
        <v>57</v>
      </c>
      <c r="T21" s="10">
        <v>164</v>
      </c>
      <c r="U21" s="10">
        <v>220</v>
      </c>
      <c r="V21" s="10">
        <v>220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28"/>
      <c r="AI21" s="30">
        <f>SUM(D21:AG21)</f>
        <v>1476</v>
      </c>
      <c r="AK21" s="23"/>
    </row>
    <row r="22" spans="1:42" ht="15.75" thickBot="1">
      <c r="A22" s="285"/>
      <c r="B22" s="300"/>
      <c r="C22" s="36" t="s">
        <v>49</v>
      </c>
      <c r="D22" s="37">
        <f>D20-D21</f>
        <v>57</v>
      </c>
      <c r="E22" s="27">
        <f>D22 + (E20-E21)</f>
        <v>114</v>
      </c>
      <c r="F22" s="27">
        <f t="shared" ref="F22:H22" si="50">E22 + (F20-F21)</f>
        <v>-28</v>
      </c>
      <c r="G22" s="27">
        <f t="shared" si="50"/>
        <v>29</v>
      </c>
      <c r="H22" s="27">
        <f t="shared" si="50"/>
        <v>86</v>
      </c>
      <c r="I22" s="27"/>
      <c r="J22" s="27">
        <f>H22 + (J20-J21)</f>
        <v>46</v>
      </c>
      <c r="K22" s="27">
        <f t="shared" ref="K22:O22" si="51">J22 + (K20-K21)</f>
        <v>103</v>
      </c>
      <c r="L22" s="27">
        <f t="shared" si="51"/>
        <v>160</v>
      </c>
      <c r="M22" s="27">
        <f t="shared" si="51"/>
        <v>176</v>
      </c>
      <c r="N22" s="27">
        <f t="shared" si="51"/>
        <v>-25</v>
      </c>
      <c r="O22" s="27">
        <f t="shared" si="51"/>
        <v>-131</v>
      </c>
      <c r="P22" s="27"/>
      <c r="Q22" s="27">
        <f>O22 + (Q20-Q21)</f>
        <v>-131</v>
      </c>
      <c r="R22" s="27">
        <f t="shared" ref="R22:V22" si="52">Q22 + (R20-R21)</f>
        <v>-74</v>
      </c>
      <c r="S22" s="27">
        <f t="shared" si="52"/>
        <v>-74</v>
      </c>
      <c r="T22" s="27">
        <f t="shared" si="52"/>
        <v>-181</v>
      </c>
      <c r="U22" s="27">
        <f t="shared" si="52"/>
        <v>-344</v>
      </c>
      <c r="V22" s="27">
        <f t="shared" si="52"/>
        <v>-507</v>
      </c>
      <c r="W22" s="27"/>
      <c r="X22" s="27">
        <f>V22 + (X20-X21)</f>
        <v>-450</v>
      </c>
      <c r="Y22" s="27">
        <f t="shared" ref="Y22:AC22" si="53">X22 + (Y20-Y21)</f>
        <v>-393</v>
      </c>
      <c r="Z22" s="27">
        <f t="shared" si="53"/>
        <v>-336</v>
      </c>
      <c r="AA22" s="27">
        <f t="shared" si="53"/>
        <v>-279</v>
      </c>
      <c r="AB22" s="27">
        <f t="shared" si="53"/>
        <v>-222</v>
      </c>
      <c r="AC22" s="27">
        <f t="shared" si="53"/>
        <v>-165</v>
      </c>
      <c r="AD22" s="27"/>
      <c r="AE22" s="27">
        <f>AC22 + (AE20-AE21)</f>
        <v>-108</v>
      </c>
      <c r="AF22" s="27">
        <f t="shared" ref="AF22" si="54">AE22 + (AF20-AF21)</f>
        <v>-51</v>
      </c>
      <c r="AG22" s="27">
        <f>AF22 + (AG20-AG21)</f>
        <v>6</v>
      </c>
      <c r="AH22" s="29"/>
      <c r="AI22" s="31">
        <f>AG22</f>
        <v>6</v>
      </c>
      <c r="AK22" s="23"/>
    </row>
    <row r="23" spans="1:42" ht="15" customHeight="1">
      <c r="A23" s="285"/>
      <c r="B23" s="301" t="s">
        <v>55</v>
      </c>
      <c r="C23" s="34" t="s">
        <v>43</v>
      </c>
      <c r="D23" s="50">
        <f>$AN$13</f>
        <v>48</v>
      </c>
      <c r="E23" s="50">
        <f t="shared" ref="E23:H23" si="55">$AN$13</f>
        <v>48</v>
      </c>
      <c r="F23" s="50">
        <f t="shared" si="55"/>
        <v>48</v>
      </c>
      <c r="G23" s="50">
        <f t="shared" si="55"/>
        <v>48</v>
      </c>
      <c r="H23" s="50">
        <f t="shared" si="55"/>
        <v>48</v>
      </c>
      <c r="I23" s="38"/>
      <c r="J23" s="50">
        <f>$AN$13</f>
        <v>48</v>
      </c>
      <c r="K23" s="50">
        <f t="shared" ref="K23:N23" si="56">$AN$13</f>
        <v>48</v>
      </c>
      <c r="L23" s="50">
        <f t="shared" si="56"/>
        <v>48</v>
      </c>
      <c r="M23" s="50">
        <f t="shared" si="56"/>
        <v>48</v>
      </c>
      <c r="N23" s="50">
        <f t="shared" si="56"/>
        <v>48</v>
      </c>
      <c r="O23" s="50">
        <f>$AN$13</f>
        <v>48</v>
      </c>
      <c r="P23" s="38"/>
      <c r="Q23" s="50">
        <f>$AN$13</f>
        <v>48</v>
      </c>
      <c r="R23" s="50">
        <f t="shared" ref="R23:U23" si="57">$AN$13</f>
        <v>48</v>
      </c>
      <c r="S23" s="50">
        <f t="shared" si="57"/>
        <v>48</v>
      </c>
      <c r="T23" s="50">
        <f t="shared" si="57"/>
        <v>48</v>
      </c>
      <c r="U23" s="50">
        <f t="shared" si="57"/>
        <v>48</v>
      </c>
      <c r="V23" s="50">
        <f>$AN$13</f>
        <v>48</v>
      </c>
      <c r="W23" s="38"/>
      <c r="X23" s="50">
        <f>$AN$13</f>
        <v>48</v>
      </c>
      <c r="Y23" s="50">
        <f t="shared" ref="Y23:AB23" si="58">$AN$13</f>
        <v>48</v>
      </c>
      <c r="Z23" s="50">
        <f t="shared" si="58"/>
        <v>48</v>
      </c>
      <c r="AA23" s="50">
        <f t="shared" si="58"/>
        <v>48</v>
      </c>
      <c r="AB23" s="50">
        <f t="shared" si="58"/>
        <v>48</v>
      </c>
      <c r="AC23" s="50">
        <f>$AN$13</f>
        <v>48</v>
      </c>
      <c r="AD23" s="38"/>
      <c r="AE23" s="50">
        <f t="shared" ref="AE23:AF23" si="59">$AN$13</f>
        <v>48</v>
      </c>
      <c r="AF23" s="50">
        <f t="shared" si="59"/>
        <v>48</v>
      </c>
      <c r="AG23" s="50">
        <f>$AN$13</f>
        <v>48</v>
      </c>
      <c r="AH23" s="39"/>
      <c r="AI23" s="32">
        <f>SUM(D23:AG23)</f>
        <v>1248</v>
      </c>
      <c r="AK23" s="23"/>
    </row>
    <row r="24" spans="1:42">
      <c r="A24" s="285"/>
      <c r="B24" s="302"/>
      <c r="C24" s="35" t="s">
        <v>45</v>
      </c>
      <c r="D24" s="33">
        <v>0</v>
      </c>
      <c r="E24" s="10">
        <v>0</v>
      </c>
      <c r="F24" s="10">
        <v>0</v>
      </c>
      <c r="G24" s="10">
        <v>0</v>
      </c>
      <c r="H24" s="10">
        <v>0</v>
      </c>
      <c r="I24" s="10"/>
      <c r="J24" s="10">
        <v>210</v>
      </c>
      <c r="K24" s="10">
        <v>140</v>
      </c>
      <c r="L24" s="10">
        <v>0</v>
      </c>
      <c r="M24" s="10">
        <v>0</v>
      </c>
      <c r="N24" s="10">
        <v>150</v>
      </c>
      <c r="O24" s="10">
        <v>185</v>
      </c>
      <c r="P24" s="10"/>
      <c r="Q24" s="10">
        <v>0</v>
      </c>
      <c r="R24" s="10">
        <v>0</v>
      </c>
      <c r="S24" s="10">
        <v>0</v>
      </c>
      <c r="T24" s="10">
        <v>70</v>
      </c>
      <c r="U24" s="10">
        <v>190</v>
      </c>
      <c r="V24" s="10">
        <v>220</v>
      </c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28"/>
      <c r="AI24" s="30">
        <f>SUM(D24:AG24)</f>
        <v>1165</v>
      </c>
      <c r="AK24" s="23"/>
    </row>
    <row r="25" spans="1:42" ht="15.75" thickBot="1">
      <c r="A25" s="285"/>
      <c r="B25" s="303"/>
      <c r="C25" s="65" t="s">
        <v>49</v>
      </c>
      <c r="D25" s="84">
        <f>D23-D24</f>
        <v>48</v>
      </c>
      <c r="E25" s="85">
        <f>D25 + (E23-E24)</f>
        <v>96</v>
      </c>
      <c r="F25" s="85">
        <f t="shared" ref="F25:H25" si="60">E25 + (F23-F24)</f>
        <v>144</v>
      </c>
      <c r="G25" s="85">
        <f t="shared" si="60"/>
        <v>192</v>
      </c>
      <c r="H25" s="85">
        <f t="shared" si="60"/>
        <v>240</v>
      </c>
      <c r="I25" s="85"/>
      <c r="J25" s="85">
        <f>H25 + (J23-J24)</f>
        <v>78</v>
      </c>
      <c r="K25" s="85">
        <f t="shared" ref="K25:O25" si="61">J25 + (K23-K24)</f>
        <v>-14</v>
      </c>
      <c r="L25" s="85">
        <f t="shared" si="61"/>
        <v>34</v>
      </c>
      <c r="M25" s="85">
        <f t="shared" si="61"/>
        <v>82</v>
      </c>
      <c r="N25" s="85">
        <f t="shared" si="61"/>
        <v>-20</v>
      </c>
      <c r="O25" s="85">
        <f t="shared" si="61"/>
        <v>-157</v>
      </c>
      <c r="P25" s="85"/>
      <c r="Q25" s="85">
        <f>O25 + (Q23-Q24)</f>
        <v>-109</v>
      </c>
      <c r="R25" s="85">
        <f t="shared" ref="R25:V25" si="62">Q25 + (R23-R24)</f>
        <v>-61</v>
      </c>
      <c r="S25" s="85">
        <f t="shared" si="62"/>
        <v>-13</v>
      </c>
      <c r="T25" s="85">
        <f t="shared" si="62"/>
        <v>-35</v>
      </c>
      <c r="U25" s="85">
        <f t="shared" si="62"/>
        <v>-177</v>
      </c>
      <c r="V25" s="85">
        <f t="shared" si="62"/>
        <v>-349</v>
      </c>
      <c r="W25" s="85"/>
      <c r="X25" s="85">
        <f>V25 + (X23-X24)</f>
        <v>-301</v>
      </c>
      <c r="Y25" s="85">
        <f t="shared" ref="Y25:AC25" si="63">X25 + (Y23-Y24)</f>
        <v>-253</v>
      </c>
      <c r="Z25" s="85">
        <f t="shared" si="63"/>
        <v>-205</v>
      </c>
      <c r="AA25" s="85">
        <f t="shared" si="63"/>
        <v>-157</v>
      </c>
      <c r="AB25" s="85">
        <f t="shared" si="63"/>
        <v>-109</v>
      </c>
      <c r="AC25" s="85">
        <f t="shared" si="63"/>
        <v>-61</v>
      </c>
      <c r="AD25" s="85"/>
      <c r="AE25" s="85">
        <f>AC25 + (AE23-AE24)</f>
        <v>-13</v>
      </c>
      <c r="AF25" s="85">
        <f t="shared" ref="AF25" si="64">AE25 + (AF23-AF24)</f>
        <v>35</v>
      </c>
      <c r="AG25" s="85">
        <f>AF25 + (AG23-AG24)</f>
        <v>83</v>
      </c>
      <c r="AH25" s="86"/>
      <c r="AI25" s="87">
        <f>AG25</f>
        <v>83</v>
      </c>
      <c r="AK25" s="23"/>
    </row>
    <row r="26" spans="1:42" ht="15" customHeight="1" thickTop="1">
      <c r="A26" s="293"/>
      <c r="B26" s="307" t="s">
        <v>56</v>
      </c>
      <c r="C26" s="104" t="s">
        <v>43</v>
      </c>
      <c r="D26" s="105">
        <f>SUM(D17,D20,D23)</f>
        <v>182</v>
      </c>
      <c r="E26" s="105">
        <f t="shared" ref="E26:H26" si="65">SUM(E17,E20,E23)</f>
        <v>182</v>
      </c>
      <c r="F26" s="105">
        <f t="shared" si="65"/>
        <v>182</v>
      </c>
      <c r="G26" s="105">
        <f t="shared" si="65"/>
        <v>182</v>
      </c>
      <c r="H26" s="105">
        <f t="shared" si="65"/>
        <v>182</v>
      </c>
      <c r="I26" s="105"/>
      <c r="J26" s="105">
        <f t="shared" ref="J26:O27" si="66">SUM(J17,J20,J23)</f>
        <v>182</v>
      </c>
      <c r="K26" s="105">
        <f t="shared" si="66"/>
        <v>182</v>
      </c>
      <c r="L26" s="105">
        <f t="shared" si="66"/>
        <v>182</v>
      </c>
      <c r="M26" s="105">
        <f t="shared" si="66"/>
        <v>182</v>
      </c>
      <c r="N26" s="105">
        <f t="shared" si="66"/>
        <v>182</v>
      </c>
      <c r="O26" s="105">
        <f t="shared" si="66"/>
        <v>182</v>
      </c>
      <c r="P26" s="105"/>
      <c r="Q26" s="105">
        <f t="shared" ref="Q26:V27" si="67">SUM(Q17,Q20,Q23)</f>
        <v>182</v>
      </c>
      <c r="R26" s="105">
        <f t="shared" si="67"/>
        <v>182</v>
      </c>
      <c r="S26" s="105">
        <f t="shared" si="67"/>
        <v>182</v>
      </c>
      <c r="T26" s="105">
        <f t="shared" si="67"/>
        <v>182</v>
      </c>
      <c r="U26" s="105">
        <f t="shared" si="67"/>
        <v>182</v>
      </c>
      <c r="V26" s="105">
        <f t="shared" si="67"/>
        <v>182</v>
      </c>
      <c r="W26" s="105"/>
      <c r="X26" s="105">
        <f t="shared" ref="X26:AG27" si="68">SUM(X17,X20,X23)</f>
        <v>182</v>
      </c>
      <c r="Y26" s="105">
        <f t="shared" si="68"/>
        <v>182</v>
      </c>
      <c r="Z26" s="105">
        <f t="shared" si="68"/>
        <v>182</v>
      </c>
      <c r="AA26" s="105">
        <f t="shared" si="68"/>
        <v>182</v>
      </c>
      <c r="AB26" s="105">
        <f t="shared" si="68"/>
        <v>182</v>
      </c>
      <c r="AC26" s="105">
        <f t="shared" si="68"/>
        <v>182</v>
      </c>
      <c r="AD26" s="105"/>
      <c r="AE26" s="105">
        <f>SUM(AE17,AE20,AE23)</f>
        <v>182</v>
      </c>
      <c r="AF26" s="105">
        <f>SUM(AF17,AF20,AF23)</f>
        <v>182</v>
      </c>
      <c r="AG26" s="105">
        <f>SUM(AG17,AG20,AG23)</f>
        <v>182</v>
      </c>
      <c r="AH26" s="106"/>
      <c r="AI26" s="107">
        <f>SUM(D26:AG26)</f>
        <v>4732</v>
      </c>
      <c r="AK26" s="23"/>
    </row>
    <row r="27" spans="1:42">
      <c r="A27" s="293"/>
      <c r="B27" s="308"/>
      <c r="C27" s="108" t="s">
        <v>45</v>
      </c>
      <c r="D27" s="109">
        <f t="shared" ref="D27:J27" si="69">SUM(D18,D21,D24)</f>
        <v>0</v>
      </c>
      <c r="E27" s="109">
        <f t="shared" si="69"/>
        <v>0</v>
      </c>
      <c r="F27" s="109">
        <f>SUM(F18,F21,F24)</f>
        <v>289</v>
      </c>
      <c r="G27" s="109">
        <f t="shared" si="69"/>
        <v>0</v>
      </c>
      <c r="H27" s="109">
        <f t="shared" si="69"/>
        <v>0</v>
      </c>
      <c r="I27" s="110"/>
      <c r="J27" s="109">
        <f t="shared" si="69"/>
        <v>439</v>
      </c>
      <c r="K27" s="109">
        <f t="shared" si="66"/>
        <v>140</v>
      </c>
      <c r="L27" s="109">
        <f t="shared" si="66"/>
        <v>0</v>
      </c>
      <c r="M27" s="109">
        <f t="shared" si="66"/>
        <v>41</v>
      </c>
      <c r="N27" s="109">
        <f t="shared" si="66"/>
        <v>611</v>
      </c>
      <c r="O27" s="109">
        <f t="shared" si="66"/>
        <v>466</v>
      </c>
      <c r="P27" s="110"/>
      <c r="Q27" s="109">
        <f t="shared" si="67"/>
        <v>57</v>
      </c>
      <c r="R27" s="109">
        <f t="shared" si="67"/>
        <v>0</v>
      </c>
      <c r="S27" s="109">
        <f t="shared" si="67"/>
        <v>57</v>
      </c>
      <c r="T27" s="109">
        <f t="shared" si="67"/>
        <v>439</v>
      </c>
      <c r="U27" s="109">
        <f t="shared" si="67"/>
        <v>620</v>
      </c>
      <c r="V27" s="109">
        <f t="shared" si="67"/>
        <v>620</v>
      </c>
      <c r="W27" s="110"/>
      <c r="X27" s="109">
        <f t="shared" si="68"/>
        <v>0</v>
      </c>
      <c r="Y27" s="109">
        <f t="shared" si="68"/>
        <v>0</v>
      </c>
      <c r="Z27" s="109">
        <f t="shared" si="68"/>
        <v>0</v>
      </c>
      <c r="AA27" s="109">
        <f t="shared" si="68"/>
        <v>0</v>
      </c>
      <c r="AB27" s="109">
        <f t="shared" si="68"/>
        <v>0</v>
      </c>
      <c r="AC27" s="109">
        <f t="shared" si="68"/>
        <v>0</v>
      </c>
      <c r="AD27" s="110"/>
      <c r="AE27" s="109">
        <f t="shared" si="68"/>
        <v>0</v>
      </c>
      <c r="AF27" s="109">
        <f t="shared" si="68"/>
        <v>0</v>
      </c>
      <c r="AG27" s="109">
        <f t="shared" si="68"/>
        <v>0</v>
      </c>
      <c r="AH27" s="111"/>
      <c r="AI27" s="112">
        <f>SUM(D27:AG27)</f>
        <v>3779</v>
      </c>
      <c r="AK27" s="23"/>
    </row>
    <row r="28" spans="1:42" ht="15.75" thickBot="1">
      <c r="A28" s="294"/>
      <c r="B28" s="309"/>
      <c r="C28" s="113" t="s">
        <v>49</v>
      </c>
      <c r="D28" s="114">
        <f>D26-D27</f>
        <v>182</v>
      </c>
      <c r="E28" s="115">
        <f>D28 + (E26-E27)</f>
        <v>364</v>
      </c>
      <c r="F28" s="115">
        <f t="shared" ref="F28:H28" si="70">E28 + (F26-F27)</f>
        <v>257</v>
      </c>
      <c r="G28" s="115">
        <f t="shared" si="70"/>
        <v>439</v>
      </c>
      <c r="H28" s="115">
        <f t="shared" si="70"/>
        <v>621</v>
      </c>
      <c r="I28" s="115"/>
      <c r="J28" s="115">
        <f>H28 + (J26-J27)</f>
        <v>364</v>
      </c>
      <c r="K28" s="115">
        <f t="shared" ref="K28:O28" si="71">J28 + (K26-K27)</f>
        <v>406</v>
      </c>
      <c r="L28" s="115">
        <f t="shared" si="71"/>
        <v>588</v>
      </c>
      <c r="M28" s="115">
        <f t="shared" si="71"/>
        <v>729</v>
      </c>
      <c r="N28" s="115">
        <f t="shared" si="71"/>
        <v>300</v>
      </c>
      <c r="O28" s="115">
        <f t="shared" si="71"/>
        <v>16</v>
      </c>
      <c r="P28" s="115"/>
      <c r="Q28" s="115">
        <f>O28 + (Q26-Q27)</f>
        <v>141</v>
      </c>
      <c r="R28" s="115">
        <f t="shared" ref="R28:V28" si="72">Q28 + (R26-R27)</f>
        <v>323</v>
      </c>
      <c r="S28" s="115">
        <f t="shared" si="72"/>
        <v>448</v>
      </c>
      <c r="T28" s="115">
        <f t="shared" si="72"/>
        <v>191</v>
      </c>
      <c r="U28" s="115">
        <f t="shared" si="72"/>
        <v>-247</v>
      </c>
      <c r="V28" s="115">
        <f t="shared" si="72"/>
        <v>-685</v>
      </c>
      <c r="W28" s="115"/>
      <c r="X28" s="115">
        <f>V28 + (X26-X27)</f>
        <v>-503</v>
      </c>
      <c r="Y28" s="115">
        <f t="shared" ref="Y28:AC28" si="73">X28 + (Y26-Y27)</f>
        <v>-321</v>
      </c>
      <c r="Z28" s="115">
        <f t="shared" si="73"/>
        <v>-139</v>
      </c>
      <c r="AA28" s="115">
        <f t="shared" si="73"/>
        <v>43</v>
      </c>
      <c r="AB28" s="115">
        <f t="shared" si="73"/>
        <v>225</v>
      </c>
      <c r="AC28" s="115">
        <f t="shared" si="73"/>
        <v>407</v>
      </c>
      <c r="AD28" s="115"/>
      <c r="AE28" s="115">
        <f>AC28 + (AE26-AE27)</f>
        <v>589</v>
      </c>
      <c r="AF28" s="115">
        <f t="shared" ref="AF28" si="74">AE28 + (AF26-AF27)</f>
        <v>771</v>
      </c>
      <c r="AG28" s="115">
        <f>AF28 + (AG26-AG27)</f>
        <v>953</v>
      </c>
      <c r="AH28" s="116"/>
      <c r="AI28" s="117">
        <f>AG28</f>
        <v>953</v>
      </c>
      <c r="AK28" s="23"/>
    </row>
    <row r="29" spans="1:42" ht="15" customHeight="1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K29" s="23"/>
    </row>
    <row r="30" spans="1:42" ht="15" customHeight="1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K30" s="23"/>
    </row>
    <row r="31" spans="1:42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K31" s="23"/>
    </row>
    <row r="32" spans="1:42" ht="15" customHeight="1">
      <c r="A32" s="81"/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K32" s="23"/>
    </row>
    <row r="33" spans="1:37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K33" s="23"/>
    </row>
    <row r="34" spans="1:37">
      <c r="A34" s="81"/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K34" s="23"/>
    </row>
    <row r="35" spans="1:37" ht="15" customHeight="1">
      <c r="A35" s="81"/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K35" s="23"/>
    </row>
    <row r="36" spans="1:37">
      <c r="A36" s="81"/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K36" s="23"/>
    </row>
    <row r="37" spans="1:37">
      <c r="A37" s="81"/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K37" s="23"/>
    </row>
    <row r="38" spans="1:37" ht="15" customHeight="1">
      <c r="A38" s="81"/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K38" s="23"/>
    </row>
    <row r="39" spans="1:37">
      <c r="A39" s="81"/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K39" s="23"/>
    </row>
    <row r="40" spans="1:37">
      <c r="A40" s="81"/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K40" s="23"/>
    </row>
    <row r="41" spans="1:37" ht="15" customHeight="1">
      <c r="A41" s="81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K41" s="23"/>
    </row>
    <row r="42" spans="1:37">
      <c r="A42" s="81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K42" s="23"/>
    </row>
    <row r="43" spans="1:37" ht="15" customHeight="1">
      <c r="A43" s="81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K43" s="23"/>
    </row>
    <row r="44" spans="1:37" ht="15" customHeight="1">
      <c r="A44" s="81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K44" s="23"/>
    </row>
    <row r="45" spans="1:37">
      <c r="A45" s="81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K45" s="23"/>
    </row>
    <row r="46" spans="1:37">
      <c r="A46" s="81"/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K46" s="23"/>
    </row>
    <row r="47" spans="1:37" ht="15" customHeight="1">
      <c r="A47" s="81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K47" s="23"/>
    </row>
    <row r="48" spans="1:37">
      <c r="A48" s="81"/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K48" s="23"/>
    </row>
    <row r="49" spans="37:37">
      <c r="AK49" s="23"/>
    </row>
    <row r="50" spans="37:37" ht="15" customHeight="1">
      <c r="AK50" s="23"/>
    </row>
    <row r="51" spans="37:37">
      <c r="AK51" s="23"/>
    </row>
    <row r="52" spans="37:37">
      <c r="AK52" s="23"/>
    </row>
    <row r="53" spans="37:37" ht="15" customHeight="1">
      <c r="AK53" s="23"/>
    </row>
    <row r="56" spans="37:37" ht="15" customHeight="1"/>
    <row r="59" spans="37:37" ht="15" customHeight="1"/>
    <row r="62" spans="37:37" ht="15" customHeight="1"/>
    <row r="65" ht="15" customHeight="1"/>
    <row r="68" ht="15" customHeight="1"/>
    <row r="71" ht="15" customHeight="1"/>
    <row r="74" ht="15" customHeight="1"/>
  </sheetData>
  <mergeCells count="14">
    <mergeCell ref="A1:AI2"/>
    <mergeCell ref="AI3:AI4"/>
    <mergeCell ref="A5:A16"/>
    <mergeCell ref="B5:B7"/>
    <mergeCell ref="B8:B10"/>
    <mergeCell ref="B11:B13"/>
    <mergeCell ref="B14:B16"/>
    <mergeCell ref="AL5:AN5"/>
    <mergeCell ref="A17:A28"/>
    <mergeCell ref="B17:B19"/>
    <mergeCell ref="B20:B22"/>
    <mergeCell ref="B23:B25"/>
    <mergeCell ref="B26:B28"/>
    <mergeCell ref="AL15:AO15"/>
  </mergeCells>
  <conditionalFormatting sqref="D7:H7 J7:O7 Q7:V7 X7:AC7 AE7:AG7 AI7">
    <cfRule type="expression" dxfId="709" priority="55">
      <formula>D7&gt;0</formula>
    </cfRule>
    <cfRule type="expression" dxfId="708" priority="56">
      <formula>D7&lt;=0</formula>
    </cfRule>
  </conditionalFormatting>
  <conditionalFormatting sqref="D10:H10 J10:O10 Q10:V10 X10:AC10 AE10:AG10 AI10">
    <cfRule type="expression" dxfId="707" priority="53">
      <formula>D10&gt;0</formula>
    </cfRule>
    <cfRule type="expression" dxfId="706" priority="54">
      <formula>D10&lt;=0</formula>
    </cfRule>
  </conditionalFormatting>
  <conditionalFormatting sqref="D13:H13 J13:O13 Q13:V13 X13:AC13 AE13:AG13 AI13">
    <cfRule type="expression" dxfId="705" priority="51">
      <formula>D13&gt;0</formula>
    </cfRule>
    <cfRule type="expression" dxfId="704" priority="52">
      <formula>D13&lt;=0</formula>
    </cfRule>
  </conditionalFormatting>
  <conditionalFormatting sqref="D16:H16 J16:O16 Q16:V16 X16:AC16 AE16:AG16 AI16">
    <cfRule type="expression" dxfId="703" priority="49">
      <formula>D16&gt;0</formula>
    </cfRule>
    <cfRule type="expression" dxfId="702" priority="50">
      <formula>D16&lt;=0</formula>
    </cfRule>
  </conditionalFormatting>
  <conditionalFormatting sqref="D19:H19 J19:O19 Q19:V19 X19:AC19 AE19:AG19 AI19">
    <cfRule type="expression" dxfId="701" priority="47">
      <formula>D19&gt;0</formula>
    </cfRule>
    <cfRule type="expression" dxfId="700" priority="48">
      <formula>D19&lt;=0</formula>
    </cfRule>
  </conditionalFormatting>
  <conditionalFormatting sqref="D22:H22 J22:O22 Q22:V22 X22:AC22 AE22:AG22 AI22">
    <cfRule type="expression" dxfId="699" priority="45">
      <formula>D22&gt;0</formula>
    </cfRule>
    <cfRule type="expression" dxfId="698" priority="46">
      <formula>D22&lt;=0</formula>
    </cfRule>
  </conditionalFormatting>
  <conditionalFormatting sqref="D25:H25 J25:O25 Q25:V25 X25:AC25 AE25:AG25 AI25">
    <cfRule type="expression" dxfId="697" priority="43">
      <formula>D25&gt;0</formula>
    </cfRule>
    <cfRule type="expression" dxfId="696" priority="44">
      <formula>D25&lt;=0</formula>
    </cfRule>
  </conditionalFormatting>
  <conditionalFormatting sqref="D28:H28 J28:O28 Q28:V28 X28:AC28 AE28:AG28 AI28">
    <cfRule type="expression" dxfId="695" priority="41">
      <formula>D28&gt;0</formula>
    </cfRule>
    <cfRule type="expression" dxfId="694" priority="42">
      <formula>D28&lt;=0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6e1baea-915b-4f59-83b6-8e4c8c0119c5">
      <Terms xmlns="http://schemas.microsoft.com/office/infopath/2007/PartnerControls"/>
    </lcf76f155ced4ddcb4097134ff3c332f>
    <TaxCatchAll xmlns="8d7b48b2-070b-45b3-98e7-11629e7e0920" xsi:nil="true"/>
    <_dlc_DocId xmlns="8d7b48b2-070b-45b3-98e7-11629e7e0920">TRH3KERY4E5H-93451594-3967</_dlc_DocId>
    <_dlc_DocIdUrl xmlns="8d7b48b2-070b-45b3-98e7-11629e7e0920">
      <Url>https://globalymc.sharepoint.com/teams/YMDA_PORTAL_USINAGEM/_layouts/15/DocIdRedir.aspx?ID=TRH3KERY4E5H-93451594-3967</Url>
      <Description>TRH3KERY4E5H-93451594-3967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B02AD757FDFB047AC0EE3492AAFBEE1" ma:contentTypeVersion="17" ma:contentTypeDescription="Crie um novo documento." ma:contentTypeScope="" ma:versionID="c21d287c064cb4da37197240c1330731">
  <xsd:schema xmlns:xsd="http://www.w3.org/2001/XMLSchema" xmlns:xs="http://www.w3.org/2001/XMLSchema" xmlns:p="http://schemas.microsoft.com/office/2006/metadata/properties" xmlns:ns2="8d7b48b2-070b-45b3-98e7-11629e7e0920" xmlns:ns3="76e1baea-915b-4f59-83b6-8e4c8c0119c5" targetNamespace="http://schemas.microsoft.com/office/2006/metadata/properties" ma:root="true" ma:fieldsID="7a223d4a4ba8fa50cd12a178f2b574f6" ns2:_="" ns3:_="">
    <xsd:import namespace="8d7b48b2-070b-45b3-98e7-11629e7e0920"/>
    <xsd:import namespace="76e1baea-915b-4f59-83b6-8e4c8c0119c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bjectDetectorVersions" minOccurs="0"/>
                <xsd:element ref="ns3:MediaServiceLocation" minOccurs="0"/>
                <xsd:element ref="ns3:MediaServiceSearchProperties" minOccurs="0"/>
                <xsd:element ref="ns3:MediaLengthInSecond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7b48b2-070b-45b3-98e7-11629e7e0920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a ID do Documento" ma:description="O valor da ID do documento atribuída a este item." ma:indexed="true" ma:internalName="_dlc_DocId" ma:readOnly="true">
      <xsd:simpleType>
        <xsd:restriction base="dms:Text"/>
      </xsd:simpleType>
    </xsd:element>
    <xsd:element name="_dlc_DocIdUrl" ma:index="9" nillable="true" ma:displayName="ID do Documento" ma:description="Link permanente par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c3c49af4-196d-4b92-ad4e-a97c924d7ee9}" ma:internalName="TaxCatchAll" ma:showField="CatchAllData" ma:web="8d7b48b2-070b-45b3-98e7-11629e7e09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e1baea-915b-4f59-83b6-8e4c8c011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6" nillable="true" ma:taxonomy="true" ma:internalName="lcf76f155ced4ddcb4097134ff3c332f" ma:taxonomyFieldName="MediaServiceImageTags" ma:displayName="Marcações de imagem" ma:readOnly="false" ma:fieldId="{5cf76f15-5ced-4ddc-b409-7134ff3c332f}" ma:taxonomyMulti="true" ma:sspId="5d8d8cb3-13e6-4a9b-b8ca-c05e8e4559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830BFD-683F-4F22-88BF-DA57D7D76C83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A6CD915A-8A16-4FB3-8428-9934D8A916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719AB3-FF98-4FBB-8810-44B5D8678F6D}">
  <ds:schemaRefs>
    <ds:schemaRef ds:uri="http://schemas.microsoft.com/office/2006/metadata/properties"/>
    <ds:schemaRef ds:uri="http://schemas.microsoft.com/office/infopath/2007/PartnerControls"/>
    <ds:schemaRef ds:uri="76e1baea-915b-4f59-83b6-8e4c8c0119c5"/>
    <ds:schemaRef ds:uri="8d7b48b2-070b-45b3-98e7-11629e7e0920"/>
  </ds:schemaRefs>
</ds:datastoreItem>
</file>

<file path=customXml/itemProps4.xml><?xml version="1.0" encoding="utf-8"?>
<ds:datastoreItem xmlns:ds="http://schemas.openxmlformats.org/officeDocument/2006/customXml" ds:itemID="{FE64C7FF-943A-485D-94DD-8C28D4453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7b48b2-070b-45b3-98e7-11629e7e0920"/>
    <ds:schemaRef ds:uri="76e1baea-915b-4f59-83b6-8e4c8c011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2</vt:i4>
      </vt:variant>
    </vt:vector>
  </HeadingPairs>
  <TitlesOfParts>
    <vt:vector size="18" baseType="lpstr">
      <vt:lpstr>P-465 2025</vt:lpstr>
      <vt:lpstr>PLANEJAMENTO</vt:lpstr>
      <vt:lpstr>BC5 S - NOVO</vt:lpstr>
      <vt:lpstr>BFW S - NOVO</vt:lpstr>
      <vt:lpstr>1C6 - NOVO</vt:lpstr>
      <vt:lpstr>1S4 - NOVO</vt:lpstr>
      <vt:lpstr>B37 P - NOVO</vt:lpstr>
      <vt:lpstr>MODELO</vt:lpstr>
      <vt:lpstr>1S4</vt:lpstr>
      <vt:lpstr>B37 - P</vt:lpstr>
      <vt:lpstr>1C6</vt:lpstr>
      <vt:lpstr>BFW - S</vt:lpstr>
      <vt:lpstr>BC5 - S</vt:lpstr>
      <vt:lpstr>Planilha4</vt:lpstr>
      <vt:lpstr>PlanoProd_dB</vt:lpstr>
      <vt:lpstr>Planilha7</vt:lpstr>
      <vt:lpstr>'P-465 2025'!Area_de_impressao</vt:lpstr>
      <vt:lpstr>'P-465 2025'!Titulos_de_impressao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Arthur Azevedo De Sousa</dc:creator>
  <cp:keywords/>
  <dc:description/>
  <cp:lastModifiedBy>Arthur Azevedo De Sousa</cp:lastModifiedBy>
  <cp:revision/>
  <dcterms:created xsi:type="dcterms:W3CDTF">2025-03-31T15:06:00Z</dcterms:created>
  <dcterms:modified xsi:type="dcterms:W3CDTF">2025-04-28T17:17:59Z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0x010100BB02AD757FDFB047AC0EE3492AAFBEE1</vt:lpwstr>
  </property>
  <property fmtid="{D5CDD505-2E9C-101B-9397-08002B2CF9AE}" pid="3" name="_dlc_DocIdItemGuid">
    <vt:lpwstr>a2fea060-25d3-4f3e-8bc3-0df61eb0cf50</vt:lpwstr>
  </property>
  <property fmtid="{D5CDD505-2E9C-101B-9397-08002B2CF9AE}" pid="4" name="MediaServiceImageTags">
    <vt:lpwstr/>
  </property>
</Properties>
</file>