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60" tabRatio="760"/>
  </bookViews>
  <sheets>
    <sheet name=" 合并利润表 " sheetId="42" r:id="rId1"/>
    <sheet name="母公司" sheetId="43" r:id="rId2"/>
    <sheet name="子公司1" sheetId="44" r:id="rId3"/>
    <sheet name="子公司2" sheetId="45" r:id="rId4"/>
    <sheet name="子公司3" sheetId="46" r:id="rId5"/>
    <sheet name="合并分公司利润表" sheetId="7" r:id="rId6"/>
    <sheet name="本部" sheetId="8" r:id="rId7"/>
    <sheet name="分公司1" sheetId="9" r:id="rId8"/>
    <sheet name="分公司2" sheetId="10" r:id="rId9"/>
    <sheet name="分公司3" sheetId="11" r:id="rId10"/>
    <sheet name="分公司4" sheetId="12" r:id="rId11"/>
    <sheet name="分公司5" sheetId="28" r:id="rId12"/>
    <sheet name="分公司6" sheetId="41" r:id="rId13"/>
    <sheet name="分公司7" sheetId="47" r:id="rId14"/>
  </sheets>
  <definedNames>
    <definedName name="_xlnm.Print_Area" localSheetId="5">合并分公司利润表!$A$1:$D$32</definedName>
    <definedName name="_xlnm.Print_Area" localSheetId="6">本部!$A$4:$C$32</definedName>
    <definedName name="_xlnm.Print_Area" localSheetId="7">分公司1!$A$4:$C$32</definedName>
    <definedName name="_xlnm.Print_Area" localSheetId="8">分公司2!$A$4:$C$32</definedName>
    <definedName name="_xlnm.Print_Area" localSheetId="10">分公司4!$A$4:$C$32</definedName>
    <definedName name="_xlnm.Print_Area" localSheetId="11">分公司5!$A$4:$C$32</definedName>
    <definedName name="_xlnm.Print_Area" localSheetId="9">分公司3!$A$1:$C$32</definedName>
    <definedName name="_xlnm.Print_Area" localSheetId="12">分公司6!$A$4:$C$32</definedName>
    <definedName name="_xlnm.Print_Area" localSheetId="0">' 合并利润表 '!$A$1:$E$45</definedName>
    <definedName name="_xlnm.Print_Area" localSheetId="1">母公司!$A$4:$C$32</definedName>
    <definedName name="_xlnm.Print_Area" localSheetId="2">子公司1!$A$1:$C$32</definedName>
    <definedName name="_xlnm.Print_Area" localSheetId="3">子公司2!$A$1:$C$41</definedName>
    <definedName name="_xlnm.Print_Area" localSheetId="4">子公司3!$A$1:$C$32</definedName>
    <definedName name="_xlnm.Print_Area" localSheetId="13">分公司7!$A$4:$C$32</definedName>
  </definedNames>
  <calcPr calcId="144525" concurrentCalc="0"/>
</workbook>
</file>

<file path=xl/sharedStrings.xml><?xml version="1.0" encoding="utf-8"?>
<sst xmlns="http://schemas.openxmlformats.org/spreadsheetml/2006/main" count="953" uniqueCount="117">
  <si>
    <t>合并利润表</t>
  </si>
  <si>
    <t xml:space="preserve">                                       会企02表</t>
  </si>
  <si>
    <t xml:space="preserve">编制单位：（合并）         </t>
  </si>
  <si>
    <t xml:space="preserve"> 20XX 年X月</t>
  </si>
  <si>
    <t xml:space="preserve">                单位：元</t>
  </si>
  <si>
    <t>项       目</t>
  </si>
  <si>
    <t>本月金额</t>
  </si>
  <si>
    <t>本年累计金额</t>
  </si>
  <si>
    <t>上期金额</t>
  </si>
  <si>
    <t>增幅</t>
  </si>
  <si>
    <t>一、营业收入</t>
  </si>
  <si>
    <t xml:space="preserve">    减：营业成本</t>
  </si>
  <si>
    <t xml:space="preserve">        税金及附加</t>
  </si>
  <si>
    <t xml:space="preserve">        销售费用</t>
  </si>
  <si>
    <t xml:space="preserve">        管理费用</t>
  </si>
  <si>
    <t xml:space="preserve">        研发费用</t>
  </si>
  <si>
    <t xml:space="preserve">        财务费用</t>
  </si>
  <si>
    <t xml:space="preserve">          其中：利息费用</t>
  </si>
  <si>
    <t xml:space="preserve">                利息收入</t>
  </si>
  <si>
    <t xml:space="preserve">    加：其他收益</t>
  </si>
  <si>
    <t xml:space="preserve">        投资收益（损失以"-"填列）</t>
  </si>
  <si>
    <t xml:space="preserve">          其中：对联营企业和合营企业的投资收益</t>
  </si>
  <si>
    <t xml:space="preserve">              以摊余成本计量的金融资产终止确认收益（损失以"-"填列）</t>
  </si>
  <si>
    <t xml:space="preserve">        公允价值变动收益（损失以"-"填列）</t>
  </si>
  <si>
    <t xml:space="preserve">        信用减值损失（损失以"-"填列）</t>
  </si>
  <si>
    <t xml:space="preserve">        资产减值损失（损失以"-"填列）</t>
  </si>
  <si>
    <t xml:space="preserve">        资产处置收益（损失以"-"填列）</t>
  </si>
  <si>
    <t>二、营业利润（亏损以"－"号填列）</t>
  </si>
  <si>
    <t xml:space="preserve">    加：营业外收入</t>
  </si>
  <si>
    <t xml:space="preserve">    减：营业外支出</t>
  </si>
  <si>
    <t>三、利润总额（亏损总额以"－"号填列）</t>
  </si>
  <si>
    <t xml:space="preserve">    减：所得税费用</t>
  </si>
  <si>
    <t>四、净利润（净亏损以"－"号填列）</t>
  </si>
  <si>
    <t xml:space="preserve">   （一）按经营持续性分类</t>
  </si>
  <si>
    <t xml:space="preserve">   持续经营净利润（净亏损以“－”号填列</t>
  </si>
  <si>
    <t xml:space="preserve">   终止经营净利润（净亏损以“－”号填列</t>
  </si>
  <si>
    <t xml:space="preserve">   （二）按所有权归属分类</t>
  </si>
  <si>
    <t xml:space="preserve">    归属于母公司所有者的净利润</t>
  </si>
  <si>
    <t xml:space="preserve">    少数股东的损益</t>
  </si>
  <si>
    <t xml:space="preserve">五、其他综合收益的税后净额 </t>
  </si>
  <si>
    <t xml:space="preserve">    归属于母公司股东的其他综合收益的税后净额</t>
  </si>
  <si>
    <t>（一）以后不能重分类进损益的其他综合收益</t>
  </si>
  <si>
    <t>（二）以后将重分类进损益的其他综合收益</t>
  </si>
  <si>
    <t xml:space="preserve">     外币财务报表折算差额</t>
  </si>
  <si>
    <t xml:space="preserve">     归属于少数股东的其他综合收益的税后净额</t>
  </si>
  <si>
    <t>六、综合收益总额</t>
  </si>
  <si>
    <t xml:space="preserve">    归属于母公司股东的综合收益总额</t>
  </si>
  <si>
    <t xml:space="preserve">    归属于少数股东的综合收益总额</t>
  </si>
  <si>
    <t>七、每股收益：</t>
  </si>
  <si>
    <t>（一）基本每股收益</t>
  </si>
  <si>
    <t>（二）稀释每股收益</t>
  </si>
  <si>
    <t>香港海量期初未分配利润</t>
  </si>
  <si>
    <t>贷：未分配利润</t>
  </si>
  <si>
    <t>基本每股收益=归属于普通股股东的当期净利润÷当期发行在外普通股的加权平均数</t>
  </si>
  <si>
    <t>贷：投资收益</t>
  </si>
  <si>
    <r>
      <rPr>
        <sz val="11"/>
        <color rgb="FF444444"/>
        <rFont val="宋体"/>
        <charset val="134"/>
      </rPr>
      <t>当期发行在外普通股</t>
    </r>
    <r>
      <rPr>
        <sz val="11"/>
        <color rgb="FF025ECB"/>
        <rFont val="宋体"/>
        <charset val="134"/>
      </rPr>
      <t>加权平均数</t>
    </r>
    <r>
      <rPr>
        <sz val="11"/>
        <color rgb="FF444444"/>
        <rFont val="宋体"/>
        <charset val="134"/>
      </rPr>
      <t>计算公式为</t>
    </r>
    <r>
      <rPr>
        <sz val="11"/>
        <color rgb="FF444444"/>
        <rFont val="Tahoma"/>
        <charset val="134"/>
      </rPr>
      <t>:</t>
    </r>
    <r>
      <rPr>
        <sz val="11"/>
        <color rgb="FF444444"/>
        <rFont val="宋体"/>
        <charset val="134"/>
      </rPr>
      <t>当期发行在外普通股</t>
    </r>
    <r>
      <rPr>
        <sz val="11"/>
        <color rgb="FF025ECB"/>
        <rFont val="宋体"/>
        <charset val="134"/>
      </rPr>
      <t>加权平均数</t>
    </r>
    <r>
      <rPr>
        <sz val="11"/>
        <color rgb="FF444444"/>
        <rFont val="宋体"/>
        <charset val="134"/>
      </rPr>
      <t>＝期初发行在外普通股股数＋报告期公积金转股数或股票股利分配股数+当期新发行普通股股数</t>
    </r>
    <r>
      <rPr>
        <sz val="11"/>
        <color rgb="FF444444"/>
        <rFont val="Tahoma"/>
        <charset val="134"/>
      </rPr>
      <t>×</t>
    </r>
    <r>
      <rPr>
        <sz val="11"/>
        <color rgb="FFFF0000"/>
        <rFont val="宋体"/>
        <charset val="134"/>
      </rPr>
      <t>发行在外时间</t>
    </r>
    <r>
      <rPr>
        <sz val="11"/>
        <color rgb="FFFF0000"/>
        <rFont val="Tahoma"/>
        <charset val="134"/>
      </rPr>
      <t>÷</t>
    </r>
    <r>
      <rPr>
        <sz val="11"/>
        <color rgb="FFFF0000"/>
        <rFont val="宋体"/>
        <charset val="134"/>
      </rPr>
      <t>报告期时间</t>
    </r>
    <r>
      <rPr>
        <sz val="11"/>
        <color rgb="FF444444"/>
        <rFont val="宋体"/>
        <charset val="134"/>
      </rPr>
      <t>－当期回购普通股股数</t>
    </r>
    <r>
      <rPr>
        <sz val="11"/>
        <color rgb="FFFF0000"/>
        <rFont val="Tahoma"/>
        <charset val="134"/>
      </rPr>
      <t>×</t>
    </r>
    <r>
      <rPr>
        <sz val="11"/>
        <color rgb="FFFF0000"/>
        <rFont val="宋体"/>
        <charset val="134"/>
      </rPr>
      <t>回购时间</t>
    </r>
    <r>
      <rPr>
        <sz val="11"/>
        <color rgb="FFFF0000"/>
        <rFont val="Tahoma"/>
        <charset val="134"/>
      </rPr>
      <t>÷</t>
    </r>
    <r>
      <rPr>
        <sz val="11"/>
        <color rgb="FFFF0000"/>
        <rFont val="宋体"/>
        <charset val="134"/>
      </rPr>
      <t>报告期时间。</t>
    </r>
  </si>
  <si>
    <t>加权平均净资产</t>
  </si>
  <si>
    <t>(1)扣除非经常性损益后的净利润=(利润总额-营业外收入+营业外支出)*(1-所得税率)</t>
  </si>
  <si>
    <t>(2)加权平均净资产=期初净资产+本期净利润/2+净增权益资本*（新增时月份至报告期剩余月份-报告期月份数)/报告期月份数；如果本期无增发新股或发放现金股利等权益资本的减少，则 加权平均净资产=(期初净资产+期末净资产)/2</t>
  </si>
  <si>
    <r>
      <rPr>
        <sz val="10.5"/>
        <color rgb="FF333333"/>
        <rFont val="Arial"/>
        <charset val="134"/>
      </rPr>
      <t>(3)</t>
    </r>
    <r>
      <rPr>
        <sz val="10.5"/>
        <color rgb="FF333333"/>
        <rFont val="宋体"/>
        <charset val="134"/>
      </rPr>
      <t>扣除非经常性损益加权平均净资产收益率</t>
    </r>
    <r>
      <rPr>
        <sz val="10.5"/>
        <color rgb="FF333333"/>
        <rFont val="Arial"/>
        <charset val="134"/>
      </rPr>
      <t>=(1)/(2)</t>
    </r>
  </si>
  <si>
    <r>
      <rPr>
        <sz val="10.5"/>
        <color rgb="FF333333"/>
        <rFont val="宋体"/>
        <charset val="134"/>
      </rPr>
      <t>加权平均净资产收益率</t>
    </r>
    <r>
      <rPr>
        <sz val="10.5"/>
        <color rgb="FF333333"/>
        <rFont val="Arial"/>
        <charset val="134"/>
      </rPr>
      <t>(ROE)</t>
    </r>
    <r>
      <rPr>
        <sz val="10.5"/>
        <color rgb="FF333333"/>
        <rFont val="宋体"/>
        <charset val="134"/>
      </rPr>
      <t>的计算公式如下：</t>
    </r>
    <r>
      <rPr>
        <sz val="10.5"/>
        <color rgb="FF333333"/>
        <rFont val="Arial"/>
        <charset val="134"/>
      </rPr>
      <t xml:space="preserve">ROE = P/(E0 + NP÷2 + Ei×Mi÷M0 - Ej×Mj÷M0) . </t>
    </r>
    <r>
      <rPr>
        <sz val="10.5"/>
        <color rgb="FF333333"/>
        <rFont val="宋体"/>
        <charset val="134"/>
      </rPr>
      <t>其中：</t>
    </r>
    <r>
      <rPr>
        <sz val="10.5"/>
        <color rgb="FF333333"/>
        <rFont val="Arial"/>
        <charset val="134"/>
      </rPr>
      <t>P</t>
    </r>
    <r>
      <rPr>
        <sz val="10.5"/>
        <color rgb="FF333333"/>
        <rFont val="宋体"/>
        <charset val="134"/>
      </rPr>
      <t>为报告期归属于公司普通股股东的利润扣除非经常性损益后归属于公司普通股股东的净利润</t>
    </r>
    <r>
      <rPr>
        <sz val="10.5"/>
        <color rgb="FF333333"/>
        <rFont val="Arial"/>
        <charset val="134"/>
      </rPr>
      <t>;NP</t>
    </r>
    <r>
      <rPr>
        <sz val="10.5"/>
        <color rgb="FF333333"/>
        <rFont val="宋体"/>
        <charset val="134"/>
      </rPr>
      <t>为报告期归属于公司普通股股东的净利润</t>
    </r>
    <r>
      <rPr>
        <sz val="10.5"/>
        <color rgb="FF333333"/>
        <rFont val="Arial"/>
        <charset val="134"/>
      </rPr>
      <t>;E0</t>
    </r>
    <r>
      <rPr>
        <sz val="10.5"/>
        <color rgb="FF333333"/>
        <rFont val="宋体"/>
        <charset val="134"/>
      </rPr>
      <t>为期初净资产</t>
    </r>
    <r>
      <rPr>
        <sz val="10.5"/>
        <color rgb="FF333333"/>
        <rFont val="Arial"/>
        <charset val="134"/>
      </rPr>
      <t>;Ei</t>
    </r>
    <r>
      <rPr>
        <sz val="10.5"/>
        <color rgb="FF333333"/>
        <rFont val="宋体"/>
        <charset val="134"/>
      </rPr>
      <t>为报告期发行新股或债转股等新增净资产</t>
    </r>
    <r>
      <rPr>
        <sz val="10.5"/>
        <color rgb="FF333333"/>
        <rFont val="Arial"/>
        <charset val="134"/>
      </rPr>
      <t>;Ej</t>
    </r>
    <r>
      <rPr>
        <sz val="10.5"/>
        <color rgb="FF333333"/>
        <rFont val="宋体"/>
        <charset val="134"/>
      </rPr>
      <t>为报告期回购或现金分红等减少净资产</t>
    </r>
    <r>
      <rPr>
        <sz val="10.5"/>
        <color rgb="FF333333"/>
        <rFont val="Arial"/>
        <charset val="134"/>
      </rPr>
      <t>;M0</t>
    </r>
    <r>
      <rPr>
        <sz val="10.5"/>
        <color rgb="FF333333"/>
        <rFont val="宋体"/>
        <charset val="134"/>
      </rPr>
      <t>为报告期月份数</t>
    </r>
    <r>
      <rPr>
        <sz val="10.5"/>
        <color rgb="FF333333"/>
        <rFont val="Arial"/>
        <charset val="134"/>
      </rPr>
      <t>;Mi</t>
    </r>
    <r>
      <rPr>
        <sz val="10.5"/>
        <color rgb="FF333333"/>
        <rFont val="宋体"/>
        <charset val="134"/>
      </rPr>
      <t>为新增净资产下一月份起至报告期期末的月份数</t>
    </r>
    <r>
      <rPr>
        <sz val="10.5"/>
        <color rgb="FF333333"/>
        <rFont val="Arial"/>
        <charset val="134"/>
      </rPr>
      <t>;Mj</t>
    </r>
    <r>
      <rPr>
        <sz val="10.5"/>
        <color rgb="FF333333"/>
        <rFont val="宋体"/>
        <charset val="134"/>
      </rPr>
      <t>为减少净资产下一月份起至报告期期末的月份数。</t>
    </r>
  </si>
  <si>
    <t>2、相关规定</t>
  </si>
  <si>
    <t>　　编辑根据《上市公司证券发行管理办法》第十三条的规定：向不特定对象公开募集股份(简称“增发”)，除符合本章(即第二章)第一节规定外，还应当符合下列规定：</t>
  </si>
  <si>
    <t>　　(一)三个会计年度加权平均净资产收益率平均不低于百分之六。扣除非经常性损益后的净利润与扣除前的净利润相比，以低者作为加权平均净资产收益率的计算依据;</t>
  </si>
  <si>
    <r>
      <rPr>
        <sz val="10.5"/>
        <color rgb="FF000000"/>
        <rFont val="宋体"/>
        <charset val="134"/>
      </rPr>
      <t>　　(二)除金融类企业外，不存在持有金额较大的交易性金</t>
    </r>
    <r>
      <rPr>
        <u/>
        <sz val="10.5"/>
        <color rgb="FF000000"/>
        <rFont val="宋体"/>
        <charset val="134"/>
      </rPr>
      <t>融资</t>
    </r>
    <r>
      <rPr>
        <sz val="10.5"/>
        <color rgb="FF000000"/>
        <rFont val="宋体"/>
        <charset val="134"/>
      </rPr>
      <t>产和可供出售的金融资产、借予他人款项、委托理财等财务性</t>
    </r>
    <r>
      <rPr>
        <u/>
        <sz val="10.5"/>
        <color rgb="FF000000"/>
        <rFont val="宋体"/>
        <charset val="134"/>
      </rPr>
      <t>投资</t>
    </r>
    <r>
      <rPr>
        <sz val="10.5"/>
        <color rgb="FF000000"/>
        <rFont val="宋体"/>
        <charset val="134"/>
      </rPr>
      <t>的情形;</t>
    </r>
  </si>
  <si>
    <t>　　(三)发行价格应不低于公告招股意向书前二十个交易日公司股票均价或前一个交易日的均价</t>
  </si>
  <si>
    <t>合并利 润 表</t>
  </si>
  <si>
    <t xml:space="preserve">  会企02表</t>
  </si>
  <si>
    <t xml:space="preserve">编制单位：       </t>
  </si>
  <si>
    <t xml:space="preserve">  单位：元</t>
  </si>
  <si>
    <t>（一）持续经营净利润（净亏损以“－”号填列</t>
  </si>
  <si>
    <t>（二）终止经营净利润（净亏损以“－”号填列</t>
  </si>
  <si>
    <t>五、每股收益：</t>
  </si>
  <si>
    <t>关联方应收计提坏账</t>
  </si>
  <si>
    <t>关联方其他应收计提坏账</t>
  </si>
  <si>
    <t>与杭州存储确认成本</t>
  </si>
  <si>
    <t>与深圳海量数据收入</t>
  </si>
  <si>
    <t>与云图采购成本</t>
  </si>
  <si>
    <t>与深圳海量确认成本</t>
  </si>
  <si>
    <t>项目</t>
  </si>
  <si>
    <t>本期发生额</t>
  </si>
  <si>
    <t>当期所得税费用</t>
  </si>
  <si>
    <t>递延所得税费用</t>
  </si>
  <si>
    <t>合计</t>
  </si>
  <si>
    <t>利润总额</t>
  </si>
  <si>
    <r>
      <rPr>
        <sz val="10.5"/>
        <rFont val="宋体"/>
        <charset val="134"/>
      </rPr>
      <t>按法定</t>
    </r>
    <r>
      <rPr>
        <sz val="10.5"/>
        <rFont val="宋体"/>
        <charset val="134"/>
      </rPr>
      <t>/</t>
    </r>
    <r>
      <rPr>
        <sz val="10.5"/>
        <rFont val="宋体"/>
        <charset val="134"/>
      </rPr>
      <t>适用税率计算的所得税费用</t>
    </r>
  </si>
  <si>
    <t>子公司适用不同税率的影响</t>
  </si>
  <si>
    <t>调整以前期间所得税的影响</t>
  </si>
  <si>
    <t>非应税收入的影响</t>
  </si>
  <si>
    <t>不可抵扣的成本、费用和损失的影响</t>
  </si>
  <si>
    <t>使用前期未确认递延所得税资产的可抵扣亏损的影响</t>
  </si>
  <si>
    <t>本期未确认递延所得税资产的可抵扣暂时性差异或可抵扣亏损的影响</t>
  </si>
  <si>
    <t>所得税费用</t>
  </si>
  <si>
    <t>利 润 表</t>
  </si>
  <si>
    <t>单位：</t>
  </si>
  <si>
    <t>归属于母公司所有者的净利润</t>
  </si>
  <si>
    <t>少数股东的损益</t>
  </si>
  <si>
    <t>编制单位：</t>
  </si>
  <si>
    <t>本期金额</t>
  </si>
  <si>
    <t>云图销售给母公司收入</t>
  </si>
  <si>
    <t>深圳海量数据成本</t>
  </si>
  <si>
    <t>杭州存储确认数据总公司收入</t>
  </si>
  <si>
    <t>深圳海量数据确认数据总公司收入</t>
  </si>
  <si>
    <t>信用减值损失</t>
  </si>
  <si>
    <t>本月金额-人民币</t>
  </si>
  <si>
    <t>本年累计金额-人民币</t>
  </si>
  <si>
    <t xml:space="preserve">编制单位：（合并分）         </t>
  </si>
  <si>
    <t>上期营业收入</t>
  </si>
  <si>
    <t>上期营业成本</t>
  </si>
  <si>
    <t>检验</t>
  </si>
  <si>
    <t xml:space="preserve">编制单位：（单体）         </t>
  </si>
  <si>
    <t xml:space="preserve">单位：北京海量数据技术股份有限公司                 </t>
  </si>
  <si>
    <t>股</t>
  </si>
  <si>
    <t>6月临时调结构性存款计提利息</t>
  </si>
  <si>
    <t>期初减值本期冲回</t>
  </si>
  <si>
    <t>期初减值本期冲回递延</t>
  </si>
  <si>
    <t>人工成本</t>
  </si>
</sst>
</file>

<file path=xl/styles.xml><?xml version="1.0" encoding="utf-8"?>
<styleSheet xmlns="http://schemas.openxmlformats.org/spreadsheetml/2006/main">
  <numFmts count="10">
    <numFmt numFmtId="44" formatCode="_ &quot;￥&quot;* #,##0.00_ ;_ &quot;￥&quot;* \-#,##0.00_ ;_ &quot;￥&quot;* &quot;-&quot;??_ ;_ @_ "/>
    <numFmt numFmtId="42" formatCode="_ &quot;￥&quot;* #,##0_ ;_ &quot;￥&quot;* \-#,##0_ ;_ &quot;￥&quot;* &quot;-&quot;_ ;_ @_ "/>
    <numFmt numFmtId="176" formatCode="#,##0.00_ "/>
    <numFmt numFmtId="41" formatCode="_ * #,##0_ ;_ * \-#,##0_ ;_ * &quot;-&quot;_ ;_ @_ "/>
    <numFmt numFmtId="43" formatCode="_ * #,##0.00_ ;_ * \-#,##0.00_ ;_ * &quot;-&quot;??_ ;_ @_ "/>
    <numFmt numFmtId="177" formatCode="0.00_ "/>
    <numFmt numFmtId="178" formatCode="0.00_);[Red]\(0.00\)"/>
    <numFmt numFmtId="179" formatCode="#,##0.000_ "/>
    <numFmt numFmtId="180" formatCode="##.00"/>
    <numFmt numFmtId="181" formatCode="#,##0.0000_ "/>
  </numFmts>
  <fonts count="49">
    <font>
      <sz val="12"/>
      <name val="宋体"/>
      <charset val="134"/>
    </font>
    <font>
      <b/>
      <u/>
      <sz val="20"/>
      <color indexed="8"/>
      <name val="楷体_GB2312"/>
      <charset val="134"/>
    </font>
    <font>
      <sz val="9"/>
      <color indexed="10"/>
      <name val="宋体"/>
      <charset val="134"/>
    </font>
    <font>
      <sz val="9"/>
      <color indexed="8"/>
      <name val="宋体"/>
      <charset val="134"/>
    </font>
    <font>
      <b/>
      <sz val="12"/>
      <color indexed="8"/>
      <name val="黑体"/>
      <charset val="134"/>
    </font>
    <font>
      <b/>
      <sz val="12"/>
      <color rgb="FF000000"/>
      <name val="黑体"/>
      <charset val="134"/>
    </font>
    <font>
      <sz val="10"/>
      <color indexed="8"/>
      <name val="宋体"/>
      <charset val="134"/>
    </font>
    <font>
      <sz val="10"/>
      <color rgb="FF000000"/>
      <name val="宋体"/>
      <charset val="134"/>
    </font>
    <font>
      <sz val="10"/>
      <color rgb="FF0000FF"/>
      <name val="宋体"/>
      <charset val="134"/>
    </font>
    <font>
      <sz val="12"/>
      <color rgb="FF0000FF"/>
      <name val="宋体"/>
      <charset val="134"/>
    </font>
    <font>
      <sz val="11"/>
      <color theme="1"/>
      <name val="宋体"/>
      <charset val="134"/>
      <scheme val="minor"/>
    </font>
    <font>
      <sz val="10"/>
      <color rgb="FF000000"/>
      <name val="宋体"/>
      <charset val="134"/>
      <scheme val="minor"/>
    </font>
    <font>
      <sz val="10"/>
      <color rgb="FF0000FF"/>
      <name val="宋体"/>
      <charset val="134"/>
      <scheme val="minor"/>
    </font>
    <font>
      <sz val="12"/>
      <color rgb="FF0000FF"/>
      <name val="宋体"/>
      <charset val="134"/>
      <scheme val="minor"/>
    </font>
    <font>
      <b/>
      <sz val="20"/>
      <color rgb="FF000000"/>
      <name val="宋体"/>
      <charset val="134"/>
      <scheme val="minor"/>
    </font>
    <font>
      <sz val="10"/>
      <color rgb="FFFF0000"/>
      <name val="宋体"/>
      <charset val="134"/>
      <scheme val="minor"/>
    </font>
    <font>
      <sz val="8"/>
      <name val="宋体"/>
      <charset val="134"/>
    </font>
    <font>
      <sz val="10.5"/>
      <name val="宋体"/>
      <charset val="134"/>
    </font>
    <font>
      <sz val="10"/>
      <name val="宋体"/>
      <charset val="134"/>
    </font>
    <font>
      <b/>
      <sz val="10"/>
      <name val="宋体"/>
      <charset val="134"/>
    </font>
    <font>
      <b/>
      <sz val="9"/>
      <name val="宋体"/>
      <charset val="134"/>
    </font>
    <font>
      <sz val="11"/>
      <color rgb="FF444444"/>
      <name val="宋体"/>
      <charset val="134"/>
    </font>
    <font>
      <sz val="10.5"/>
      <color rgb="FF333333"/>
      <name val="Arial"/>
      <charset val="134"/>
    </font>
    <font>
      <sz val="10.5"/>
      <color rgb="FF333333"/>
      <name val="宋体"/>
      <charset val="134"/>
    </font>
    <font>
      <sz val="10.5"/>
      <color rgb="FF000000"/>
      <name val="宋体"/>
      <charset val="134"/>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rgb="FFFF0000"/>
      <name val="宋体"/>
      <charset val="0"/>
      <scheme val="minor"/>
    </font>
    <font>
      <sz val="11"/>
      <color rgb="FF3F3F76"/>
      <name val="宋体"/>
      <charset val="0"/>
      <scheme val="minor"/>
    </font>
    <font>
      <sz val="11"/>
      <color rgb="FF9C6500"/>
      <name val="宋体"/>
      <charset val="0"/>
      <scheme val="minor"/>
    </font>
    <font>
      <u/>
      <sz val="11"/>
      <color rgb="FF0000FF"/>
      <name val="宋体"/>
      <charset val="0"/>
      <scheme val="minor"/>
    </font>
    <font>
      <sz val="11"/>
      <color rgb="FF006100"/>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025ECB"/>
      <name val="宋体"/>
      <charset val="134"/>
    </font>
    <font>
      <sz val="11"/>
      <color rgb="FF444444"/>
      <name val="Tahoma"/>
      <charset val="134"/>
    </font>
    <font>
      <sz val="11"/>
      <color rgb="FFFF0000"/>
      <name val="宋体"/>
      <charset val="134"/>
    </font>
    <font>
      <sz val="11"/>
      <color rgb="FFFF0000"/>
      <name val="Tahoma"/>
      <charset val="134"/>
    </font>
    <font>
      <u/>
      <sz val="10.5"/>
      <color rgb="FF000000"/>
      <name val="宋体"/>
      <charset val="134"/>
    </font>
  </fonts>
  <fills count="38">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indexed="27"/>
        <bgColor indexed="64"/>
      </patternFill>
    </fill>
    <fill>
      <patternFill patternType="solid">
        <fgColor theme="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4" tint="0.799981688894314"/>
        <bgColor indexed="64"/>
      </patternFill>
    </fill>
  </fills>
  <borders count="33">
    <border>
      <left/>
      <right/>
      <top/>
      <bottom/>
      <diagonal/>
    </border>
    <border>
      <left/>
      <right/>
      <top/>
      <bottom style="thin">
        <color indexed="0"/>
      </bottom>
      <diagonal/>
    </border>
    <border>
      <left style="thin">
        <color rgb="FF000000"/>
      </left>
      <right style="thin">
        <color indexed="0"/>
      </right>
      <top style="thin">
        <color rgb="FF000000"/>
      </top>
      <bottom style="thin">
        <color rgb="FF000000"/>
      </bottom>
      <diagonal/>
    </border>
    <border>
      <left/>
      <right style="thin">
        <color indexed="0"/>
      </right>
      <top style="thin">
        <color rgb="FF000000"/>
      </top>
      <bottom style="thin">
        <color rgb="FF000000"/>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right style="thin">
        <color indexed="0"/>
      </right>
      <top/>
      <bottom style="thin">
        <color indexed="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rgb="FF000000"/>
      </left>
      <right style="thin">
        <color auto="1"/>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indexed="0"/>
      </left>
      <right style="thin">
        <color indexed="0"/>
      </right>
      <top/>
      <bottom style="thin">
        <color indexed="0"/>
      </bottom>
      <diagonal/>
    </border>
    <border>
      <left style="thin">
        <color indexed="0"/>
      </left>
      <right style="thin">
        <color indexed="0"/>
      </right>
      <top/>
      <bottom style="thin">
        <color auto="1"/>
      </bottom>
      <diagonal/>
    </border>
    <border>
      <left/>
      <right style="thin">
        <color indexed="0"/>
      </right>
      <top/>
      <bottom style="thin">
        <color auto="1"/>
      </bottom>
      <diagonal/>
    </border>
    <border>
      <left style="thin">
        <color indexed="0"/>
      </left>
      <right style="thin">
        <color indexed="0"/>
      </right>
      <top style="thin">
        <color rgb="FF000000"/>
      </top>
      <bottom style="thin">
        <color rgb="FF000000"/>
      </bottom>
      <diagonal/>
    </border>
    <border>
      <left style="thin">
        <color indexed="0"/>
      </left>
      <right style="thin">
        <color auto="1"/>
      </right>
      <top/>
      <bottom style="thin">
        <color auto="1"/>
      </bottom>
      <diagonal/>
    </border>
    <border>
      <left style="thin">
        <color indexed="0"/>
      </left>
      <right style="thin">
        <color rgb="FF000000"/>
      </right>
      <top style="thin">
        <color rgb="FF000000"/>
      </top>
      <bottom style="thin">
        <color rgb="FF000000"/>
      </bottom>
      <diagonal/>
    </border>
    <border>
      <left style="thin">
        <color rgb="FF000000"/>
      </left>
      <right style="thin">
        <color indexed="0"/>
      </right>
      <top style="thin">
        <color rgb="FF000000"/>
      </top>
      <bottom style="thin">
        <color auto="1"/>
      </bottom>
      <diagonal/>
    </border>
    <border>
      <left style="thin">
        <color indexed="0"/>
      </left>
      <right style="thin">
        <color rgb="FF000000"/>
      </right>
      <top style="thin">
        <color rgb="FF000000"/>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alignment vertical="center"/>
    </xf>
    <xf numFmtId="42" fontId="10" fillId="0" borderId="0" applyFont="0" applyFill="0" applyBorder="0" applyAlignment="0" applyProtection="0">
      <alignment vertical="center"/>
    </xf>
    <xf numFmtId="0" fontId="26" fillId="10" borderId="0" applyNumberFormat="0" applyBorder="0" applyAlignment="0" applyProtection="0">
      <alignment vertical="center"/>
    </xf>
    <xf numFmtId="0" fontId="30" fillId="13" borderId="25"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26" fillId="16" borderId="0" applyNumberFormat="0" applyBorder="0" applyAlignment="0" applyProtection="0">
      <alignment vertical="center"/>
    </xf>
    <xf numFmtId="0" fontId="27" fillId="11" borderId="0" applyNumberFormat="0" applyBorder="0" applyAlignment="0" applyProtection="0">
      <alignment vertical="center"/>
    </xf>
    <xf numFmtId="43" fontId="10" fillId="0" borderId="0" applyFont="0" applyFill="0" applyBorder="0" applyAlignment="0" applyProtection="0">
      <alignment vertical="center"/>
    </xf>
    <xf numFmtId="0" fontId="25" fillId="22" borderId="0" applyNumberFormat="0" applyBorder="0" applyAlignment="0" applyProtection="0">
      <alignment vertical="center"/>
    </xf>
    <xf numFmtId="0" fontId="32" fillId="0" borderId="0" applyNumberFormat="0" applyFill="0" applyBorder="0" applyAlignment="0" applyProtection="0">
      <alignment vertical="center"/>
    </xf>
    <xf numFmtId="9" fontId="10" fillId="0" borderId="0" applyFont="0" applyFill="0" applyBorder="0" applyAlignment="0" applyProtection="0">
      <alignment vertical="center"/>
    </xf>
    <xf numFmtId="0" fontId="34" fillId="0" borderId="0" applyNumberFormat="0" applyFill="0" applyBorder="0" applyAlignment="0" applyProtection="0">
      <alignment vertical="center"/>
    </xf>
    <xf numFmtId="0" fontId="10" fillId="24" borderId="26" applyNumberFormat="0" applyFont="0" applyAlignment="0" applyProtection="0">
      <alignment vertical="center"/>
    </xf>
    <xf numFmtId="0" fontId="25" fillId="27" borderId="0" applyNumberFormat="0" applyBorder="0" applyAlignment="0" applyProtection="0">
      <alignment vertical="center"/>
    </xf>
    <xf numFmtId="0" fontId="3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27" applyNumberFormat="0" applyFill="0" applyAlignment="0" applyProtection="0">
      <alignment vertical="center"/>
    </xf>
    <xf numFmtId="0" fontId="39" fillId="0" borderId="27" applyNumberFormat="0" applyFill="0" applyAlignment="0" applyProtection="0">
      <alignment vertical="center"/>
    </xf>
    <xf numFmtId="0" fontId="25" fillId="30" borderId="0" applyNumberFormat="0" applyBorder="0" applyAlignment="0" applyProtection="0">
      <alignment vertical="center"/>
    </xf>
    <xf numFmtId="0" fontId="35" fillId="0" borderId="29" applyNumberFormat="0" applyFill="0" applyAlignment="0" applyProtection="0">
      <alignment vertical="center"/>
    </xf>
    <xf numFmtId="0" fontId="25" fillId="18" borderId="0" applyNumberFormat="0" applyBorder="0" applyAlignment="0" applyProtection="0">
      <alignment vertical="center"/>
    </xf>
    <xf numFmtId="0" fontId="41" fillId="12" borderId="30" applyNumberFormat="0" applyAlignment="0" applyProtection="0">
      <alignment vertical="center"/>
    </xf>
    <xf numFmtId="0" fontId="28" fillId="12" borderId="25" applyNumberFormat="0" applyAlignment="0" applyProtection="0">
      <alignment vertical="center"/>
    </xf>
    <xf numFmtId="0" fontId="42" fillId="31" borderId="31" applyNumberFormat="0" applyAlignment="0" applyProtection="0">
      <alignment vertical="center"/>
    </xf>
    <xf numFmtId="0" fontId="26" fillId="34" borderId="0" applyNumberFormat="0" applyBorder="0" applyAlignment="0" applyProtection="0">
      <alignment vertical="center"/>
    </xf>
    <xf numFmtId="0" fontId="25" fillId="15" borderId="0" applyNumberFormat="0" applyBorder="0" applyAlignment="0" applyProtection="0">
      <alignment vertical="center"/>
    </xf>
    <xf numFmtId="0" fontId="40" fillId="0" borderId="28" applyNumberFormat="0" applyFill="0" applyAlignment="0" applyProtection="0">
      <alignment vertical="center"/>
    </xf>
    <xf numFmtId="0" fontId="43" fillId="0" borderId="32" applyNumberFormat="0" applyFill="0" applyAlignment="0" applyProtection="0">
      <alignment vertical="center"/>
    </xf>
    <xf numFmtId="0" fontId="33" fillId="23" borderId="0" applyNumberFormat="0" applyBorder="0" applyAlignment="0" applyProtection="0">
      <alignment vertical="center"/>
    </xf>
    <xf numFmtId="0" fontId="31" fillId="21" borderId="0" applyNumberFormat="0" applyBorder="0" applyAlignment="0" applyProtection="0">
      <alignment vertical="center"/>
    </xf>
    <xf numFmtId="0" fontId="26" fillId="33" borderId="0" applyNumberFormat="0" applyBorder="0" applyAlignment="0" applyProtection="0">
      <alignment vertical="center"/>
    </xf>
    <xf numFmtId="0" fontId="25" fillId="36" borderId="0" applyNumberFormat="0" applyBorder="0" applyAlignment="0" applyProtection="0">
      <alignment vertical="center"/>
    </xf>
    <xf numFmtId="0" fontId="26" fillId="37" borderId="0" applyNumberFormat="0" applyBorder="0" applyAlignment="0" applyProtection="0">
      <alignment vertical="center"/>
    </xf>
    <xf numFmtId="0" fontId="26" fillId="28" borderId="0" applyNumberFormat="0" applyBorder="0" applyAlignment="0" applyProtection="0">
      <alignment vertical="center"/>
    </xf>
    <xf numFmtId="0" fontId="26" fillId="26" borderId="0" applyNumberFormat="0" applyBorder="0" applyAlignment="0" applyProtection="0">
      <alignment vertical="center"/>
    </xf>
    <xf numFmtId="0" fontId="26" fillId="9" borderId="0" applyNumberFormat="0" applyBorder="0" applyAlignment="0" applyProtection="0">
      <alignment vertical="center"/>
    </xf>
    <xf numFmtId="0" fontId="25" fillId="20" borderId="0" applyNumberFormat="0" applyBorder="0" applyAlignment="0" applyProtection="0">
      <alignment vertical="center"/>
    </xf>
    <xf numFmtId="0" fontId="25" fillId="19" borderId="0" applyNumberFormat="0" applyBorder="0" applyAlignment="0" applyProtection="0">
      <alignment vertical="center"/>
    </xf>
    <xf numFmtId="0" fontId="26" fillId="29" borderId="0" applyNumberFormat="0" applyBorder="0" applyAlignment="0" applyProtection="0">
      <alignment vertical="center"/>
    </xf>
    <xf numFmtId="0" fontId="26" fillId="17" borderId="0" applyNumberFormat="0" applyBorder="0" applyAlignment="0" applyProtection="0">
      <alignment vertical="center"/>
    </xf>
    <xf numFmtId="0" fontId="25" fillId="32" borderId="0" applyNumberFormat="0" applyBorder="0" applyAlignment="0" applyProtection="0">
      <alignment vertical="center"/>
    </xf>
    <xf numFmtId="0" fontId="26" fillId="35" borderId="0" applyNumberFormat="0" applyBorder="0" applyAlignment="0" applyProtection="0">
      <alignment vertical="center"/>
    </xf>
    <xf numFmtId="0" fontId="25" fillId="25" borderId="0" applyNumberFormat="0" applyBorder="0" applyAlignment="0" applyProtection="0">
      <alignment vertical="center"/>
    </xf>
    <xf numFmtId="0" fontId="25" fillId="7" borderId="0" applyNumberFormat="0" applyBorder="0" applyAlignment="0" applyProtection="0">
      <alignment vertical="center"/>
    </xf>
    <xf numFmtId="0" fontId="26" fillId="14" borderId="0" applyNumberFormat="0" applyBorder="0" applyAlignment="0" applyProtection="0">
      <alignment vertical="center"/>
    </xf>
    <xf numFmtId="0" fontId="25" fillId="8" borderId="0" applyNumberFormat="0" applyBorder="0" applyAlignment="0" applyProtection="0">
      <alignment vertical="center"/>
    </xf>
    <xf numFmtId="0" fontId="10" fillId="0" borderId="0">
      <alignment vertical="center"/>
    </xf>
    <xf numFmtId="0" fontId="0" fillId="0" borderId="0">
      <alignment vertical="center"/>
    </xf>
    <xf numFmtId="0" fontId="10" fillId="0" borderId="0">
      <alignment vertical="center"/>
    </xf>
  </cellStyleXfs>
  <cellXfs count="161">
    <xf numFmtId="0" fontId="0" fillId="0" borderId="0" xfId="0">
      <alignment vertical="center"/>
    </xf>
    <xf numFmtId="0" fontId="0" fillId="0" borderId="0" xfId="0" applyFill="1">
      <alignment vertical="center"/>
    </xf>
    <xf numFmtId="49" fontId="1" fillId="2" borderId="0" xfId="0" applyNumberFormat="1" applyFont="1" applyFill="1" applyAlignment="1">
      <alignment horizontal="center"/>
    </xf>
    <xf numFmtId="49" fontId="2" fillId="2" borderId="0" xfId="0" applyNumberFormat="1" applyFont="1" applyFill="1" applyAlignment="1">
      <alignment horizontal="right"/>
    </xf>
    <xf numFmtId="49" fontId="3" fillId="2" borderId="0" xfId="0" applyNumberFormat="1" applyFont="1" applyFill="1" applyAlignment="1">
      <alignment horizontal="left"/>
    </xf>
    <xf numFmtId="177" fontId="3" fillId="2" borderId="1" xfId="0" applyNumberFormat="1" applyFont="1" applyFill="1" applyBorder="1" applyAlignment="1"/>
    <xf numFmtId="49" fontId="3" fillId="2" borderId="1" xfId="0" applyNumberFormat="1" applyFont="1" applyFill="1" applyBorder="1" applyAlignment="1">
      <alignment horizontal="left"/>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176" fontId="4" fillId="2" borderId="3" xfId="0" applyNumberFormat="1" applyFont="1" applyFill="1" applyBorder="1" applyAlignment="1">
      <alignment horizontal="center" vertical="center"/>
    </xf>
    <xf numFmtId="49" fontId="5" fillId="3" borderId="4" xfId="0" applyNumberFormat="1" applyFont="1" applyFill="1" applyBorder="1" applyAlignment="1">
      <alignment horizontal="center" vertical="center"/>
    </xf>
    <xf numFmtId="49" fontId="5" fillId="3" borderId="5" xfId="0" applyNumberFormat="1" applyFont="1" applyFill="1" applyBorder="1" applyAlignment="1">
      <alignment horizontal="center" vertical="center"/>
    </xf>
    <xf numFmtId="49" fontId="6" fillId="4" borderId="2" xfId="0" applyNumberFormat="1" applyFont="1" applyFill="1" applyBorder="1" applyAlignment="1">
      <alignment horizontal="left"/>
    </xf>
    <xf numFmtId="176" fontId="6" fillId="4" borderId="3" xfId="0" applyNumberFormat="1" applyFont="1" applyFill="1" applyBorder="1" applyAlignment="1">
      <alignment horizontal="right"/>
    </xf>
    <xf numFmtId="49" fontId="7" fillId="3" borderId="4" xfId="0" applyNumberFormat="1" applyFont="1" applyFill="1" applyBorder="1" applyAlignment="1">
      <alignment horizontal="justify" vertical="justify"/>
    </xf>
    <xf numFmtId="0" fontId="8" fillId="3" borderId="5" xfId="0" applyFont="1" applyFill="1" applyBorder="1" applyAlignment="1">
      <alignment horizontal="justify" vertical="justify"/>
    </xf>
    <xf numFmtId="176" fontId="6" fillId="5" borderId="3" xfId="0" applyNumberFormat="1" applyFont="1" applyFill="1" applyBorder="1" applyAlignment="1">
      <alignment horizontal="right"/>
    </xf>
    <xf numFmtId="4" fontId="8" fillId="3" borderId="5" xfId="0" applyNumberFormat="1" applyFont="1" applyFill="1" applyBorder="1" applyAlignment="1">
      <alignment horizontal="justify" vertical="justify"/>
    </xf>
    <xf numFmtId="49" fontId="6" fillId="4" borderId="6" xfId="0" applyNumberFormat="1" applyFont="1" applyFill="1" applyBorder="1" applyAlignment="1">
      <alignment horizontal="left"/>
    </xf>
    <xf numFmtId="49" fontId="7" fillId="3" borderId="4" xfId="0" applyNumberFormat="1" applyFont="1" applyFill="1" applyBorder="1" applyAlignment="1">
      <alignment horizontal="center" vertical="center"/>
    </xf>
    <xf numFmtId="49" fontId="6" fillId="6" borderId="2" xfId="0" applyNumberFormat="1" applyFont="1" applyFill="1" applyBorder="1" applyAlignment="1">
      <alignment horizontal="left"/>
    </xf>
    <xf numFmtId="177" fontId="6" fillId="6" borderId="7" xfId="0" applyNumberFormat="1" applyFont="1" applyFill="1" applyBorder="1" applyAlignment="1">
      <alignment horizontal="right"/>
    </xf>
    <xf numFmtId="4" fontId="8" fillId="3" borderId="5" xfId="0" applyNumberFormat="1" applyFont="1" applyFill="1" applyBorder="1" applyAlignment="1">
      <alignment horizontal="right"/>
    </xf>
    <xf numFmtId="49" fontId="6" fillId="2" borderId="2" xfId="0" applyNumberFormat="1" applyFont="1" applyFill="1" applyBorder="1" applyAlignment="1">
      <alignment horizontal="left"/>
    </xf>
    <xf numFmtId="0" fontId="8" fillId="3" borderId="5" xfId="0" applyFont="1" applyFill="1" applyBorder="1" applyAlignment="1">
      <alignment horizontal="right"/>
    </xf>
    <xf numFmtId="0" fontId="9" fillId="3" borderId="5" xfId="0" applyFont="1" applyFill="1" applyBorder="1" applyAlignment="1">
      <alignment horizontal="justify" vertical="justify"/>
    </xf>
    <xf numFmtId="0" fontId="10" fillId="0" borderId="8" xfId="0" applyFont="1" applyFill="1" applyBorder="1" applyAlignment="1">
      <alignment horizontal="center" vertical="center"/>
    </xf>
    <xf numFmtId="49" fontId="7" fillId="3" borderId="4" xfId="0" applyNumberFormat="1" applyFont="1" applyFill="1" applyBorder="1" applyAlignment="1">
      <alignment horizontal="justify" vertical="center"/>
    </xf>
    <xf numFmtId="0" fontId="8" fillId="3" borderId="5" xfId="0" applyFont="1" applyFill="1" applyBorder="1" applyAlignment="1">
      <alignment horizontal="justify" vertical="center"/>
    </xf>
    <xf numFmtId="0" fontId="8" fillId="3" borderId="5" xfId="0" applyFont="1" applyFill="1" applyBorder="1" applyAlignment="1">
      <alignment horizontal="right" vertical="center"/>
    </xf>
    <xf numFmtId="4" fontId="8" fillId="3" borderId="5" xfId="0" applyNumberFormat="1" applyFont="1" applyFill="1" applyBorder="1" applyAlignment="1">
      <alignment horizontal="right" vertical="center"/>
    </xf>
    <xf numFmtId="0" fontId="9" fillId="3" borderId="5" xfId="0" applyFont="1" applyFill="1" applyBorder="1" applyAlignment="1">
      <alignment horizontal="right" vertical="center"/>
    </xf>
    <xf numFmtId="4" fontId="10" fillId="0" borderId="0" xfId="0" applyNumberFormat="1" applyFont="1" applyFill="1" applyBorder="1" applyAlignment="1">
      <alignment vertical="center"/>
    </xf>
    <xf numFmtId="49" fontId="5" fillId="3" borderId="8" xfId="0" applyNumberFormat="1" applyFont="1" applyFill="1" applyBorder="1" applyAlignment="1">
      <alignment horizontal="center" vertical="center"/>
    </xf>
    <xf numFmtId="49" fontId="11" fillId="3" borderId="8" xfId="0" applyNumberFormat="1" applyFont="1" applyFill="1" applyBorder="1" applyAlignment="1">
      <alignment horizontal="justify" vertical="justify"/>
    </xf>
    <xf numFmtId="0" fontId="12" fillId="3" borderId="8" xfId="0" applyFont="1" applyFill="1" applyBorder="1" applyAlignment="1">
      <alignment horizontal="right" vertical="justify"/>
    </xf>
    <xf numFmtId="4" fontId="12" fillId="3" borderId="8" xfId="0" applyNumberFormat="1" applyFont="1" applyFill="1" applyBorder="1" applyAlignment="1">
      <alignment horizontal="right" vertical="justify"/>
    </xf>
    <xf numFmtId="4" fontId="12" fillId="3" borderId="8" xfId="0" applyNumberFormat="1" applyFont="1" applyFill="1" applyBorder="1" applyAlignment="1">
      <alignment horizontal="right"/>
    </xf>
    <xf numFmtId="0" fontId="12" fillId="3" borderId="8" xfId="0" applyFont="1" applyFill="1" applyBorder="1" applyAlignment="1">
      <alignment horizontal="right"/>
    </xf>
    <xf numFmtId="0" fontId="13" fillId="3" borderId="8" xfId="0" applyFont="1" applyFill="1" applyBorder="1" applyAlignment="1">
      <alignment horizontal="right" vertical="justify"/>
    </xf>
    <xf numFmtId="0" fontId="10" fillId="0" borderId="8" xfId="0" applyFont="1" applyFill="1" applyBorder="1" applyAlignment="1">
      <alignment vertical="center"/>
    </xf>
    <xf numFmtId="0" fontId="10" fillId="0" borderId="8" xfId="0" applyFont="1" applyFill="1" applyBorder="1" applyAlignment="1">
      <alignment horizontal="right" vertical="center"/>
    </xf>
    <xf numFmtId="0" fontId="10" fillId="0" borderId="0" xfId="0" applyFont="1" applyFill="1" applyAlignment="1">
      <alignment vertical="center"/>
    </xf>
    <xf numFmtId="0" fontId="12" fillId="3" borderId="8" xfId="0" applyFont="1" applyFill="1" applyBorder="1" applyAlignment="1">
      <alignment horizontal="justify" vertical="justify"/>
    </xf>
    <xf numFmtId="4" fontId="12" fillId="3" borderId="8" xfId="0" applyNumberFormat="1" applyFont="1" applyFill="1" applyBorder="1" applyAlignment="1">
      <alignment horizontal="justify" vertical="justify"/>
    </xf>
    <xf numFmtId="0" fontId="13" fillId="3" borderId="8" xfId="0" applyFont="1" applyFill="1" applyBorder="1" applyAlignment="1">
      <alignment horizontal="justify" vertical="justify"/>
    </xf>
    <xf numFmtId="4" fontId="10" fillId="0" borderId="0" xfId="0" applyNumberFormat="1" applyFont="1" applyFill="1" applyAlignment="1">
      <alignment vertical="center"/>
    </xf>
    <xf numFmtId="49" fontId="14" fillId="3" borderId="0" xfId="0" applyNumberFormat="1" applyFont="1" applyFill="1" applyBorder="1" applyAlignment="1">
      <alignment horizontal="center" vertical="center"/>
    </xf>
    <xf numFmtId="49" fontId="14" fillId="3" borderId="0" xfId="0" applyNumberFormat="1" applyFont="1" applyFill="1" applyBorder="1" applyAlignment="1">
      <alignment horizontal="left" vertical="center"/>
    </xf>
    <xf numFmtId="0" fontId="15" fillId="3" borderId="0" xfId="0" applyFont="1" applyFill="1" applyBorder="1" applyAlignment="1">
      <alignment horizontal="justify" vertical="justify"/>
    </xf>
    <xf numFmtId="0" fontId="15" fillId="3" borderId="0" xfId="0" applyFont="1" applyFill="1" applyBorder="1" applyAlignment="1">
      <alignment horizontal="left" vertical="justify"/>
    </xf>
    <xf numFmtId="49" fontId="11" fillId="3" borderId="0" xfId="0" applyNumberFormat="1" applyFont="1" applyFill="1" applyBorder="1" applyAlignment="1">
      <alignment horizontal="left" vertical="justify"/>
    </xf>
    <xf numFmtId="49" fontId="11" fillId="3" borderId="9" xfId="0" applyNumberFormat="1" applyFont="1" applyFill="1" applyBorder="1" applyAlignment="1">
      <alignment horizontal="justify" vertical="justify"/>
    </xf>
    <xf numFmtId="49" fontId="15" fillId="3" borderId="9" xfId="0" applyNumberFormat="1" applyFont="1" applyFill="1" applyBorder="1" applyAlignment="1">
      <alignment horizontal="left" vertical="justify"/>
    </xf>
    <xf numFmtId="49" fontId="11" fillId="3" borderId="9" xfId="0" applyNumberFormat="1" applyFont="1" applyFill="1" applyBorder="1" applyAlignment="1">
      <alignment horizontal="left" vertical="justify"/>
    </xf>
    <xf numFmtId="49" fontId="5" fillId="3" borderId="8" xfId="0" applyNumberFormat="1" applyFont="1" applyFill="1" applyBorder="1" applyAlignment="1">
      <alignment horizontal="left" vertical="center"/>
    </xf>
    <xf numFmtId="0" fontId="12" fillId="3" borderId="8" xfId="0" applyFont="1" applyFill="1" applyBorder="1" applyAlignment="1">
      <alignment horizontal="left" vertical="justify"/>
    </xf>
    <xf numFmtId="4" fontId="12" fillId="3" borderId="8" xfId="0" applyNumberFormat="1" applyFont="1" applyFill="1" applyBorder="1" applyAlignment="1">
      <alignment horizontal="left" vertical="justify"/>
    </xf>
    <xf numFmtId="4" fontId="12" fillId="3" borderId="8" xfId="0" applyNumberFormat="1" applyFont="1" applyFill="1" applyBorder="1" applyAlignment="1">
      <alignment horizontal="left"/>
    </xf>
    <xf numFmtId="0" fontId="12" fillId="3" borderId="8" xfId="0" applyFont="1" applyFill="1" applyBorder="1" applyAlignment="1">
      <alignment horizontal="left"/>
    </xf>
    <xf numFmtId="0" fontId="13" fillId="3" borderId="8" xfId="0" applyFont="1" applyFill="1" applyBorder="1" applyAlignment="1">
      <alignment horizontal="left" vertical="justify"/>
    </xf>
    <xf numFmtId="0" fontId="10" fillId="0" borderId="8" xfId="0" applyFont="1" applyFill="1" applyBorder="1" applyAlignment="1">
      <alignment horizontal="left" vertical="center"/>
    </xf>
    <xf numFmtId="49" fontId="6" fillId="4" borderId="10" xfId="0" applyNumberFormat="1" applyFont="1" applyFill="1" applyBorder="1" applyAlignment="1">
      <alignment horizontal="left"/>
    </xf>
    <xf numFmtId="176" fontId="6" fillId="6" borderId="3" xfId="0" applyNumberFormat="1" applyFont="1" applyFill="1" applyBorder="1" applyAlignment="1">
      <alignment horizontal="right"/>
    </xf>
    <xf numFmtId="177" fontId="0" fillId="0" borderId="0" xfId="0" applyNumberFormat="1">
      <alignment vertical="center"/>
    </xf>
    <xf numFmtId="177" fontId="0" fillId="0" borderId="0" xfId="0" applyNumberFormat="1" applyFill="1">
      <alignment vertical="center"/>
    </xf>
    <xf numFmtId="49" fontId="6" fillId="2" borderId="3" xfId="0" applyNumberFormat="1" applyFont="1" applyFill="1" applyBorder="1" applyAlignment="1">
      <alignment horizontal="left"/>
    </xf>
    <xf numFmtId="176" fontId="6" fillId="2" borderId="3" xfId="0" applyNumberFormat="1" applyFont="1" applyFill="1" applyBorder="1" applyAlignment="1">
      <alignment horizontal="right"/>
    </xf>
    <xf numFmtId="178" fontId="0" fillId="0" borderId="0" xfId="0" applyNumberFormat="1">
      <alignment vertical="center"/>
    </xf>
    <xf numFmtId="176" fontId="0" fillId="0" borderId="0" xfId="0" applyNumberFormat="1">
      <alignment vertical="center"/>
    </xf>
    <xf numFmtId="176" fontId="1" fillId="2" borderId="0" xfId="0" applyNumberFormat="1" applyFont="1" applyFill="1" applyAlignment="1">
      <alignment horizontal="center"/>
    </xf>
    <xf numFmtId="176" fontId="3" fillId="2" borderId="0" xfId="0" applyNumberFormat="1" applyFont="1" applyFill="1" applyAlignment="1">
      <alignment horizontal="left"/>
    </xf>
    <xf numFmtId="177" fontId="3" fillId="2" borderId="0" xfId="0" applyNumberFormat="1" applyFont="1" applyFill="1" applyBorder="1" applyAlignment="1">
      <alignment horizontal="left"/>
    </xf>
    <xf numFmtId="176" fontId="3" fillId="2" borderId="0" xfId="0" applyNumberFormat="1" applyFont="1" applyFill="1" applyBorder="1" applyAlignment="1">
      <alignment horizontal="left"/>
    </xf>
    <xf numFmtId="176" fontId="0" fillId="0" borderId="11" xfId="0" applyNumberFormat="1" applyBorder="1">
      <alignment vertical="center"/>
    </xf>
    <xf numFmtId="176" fontId="6" fillId="6" borderId="11" xfId="0" applyNumberFormat="1" applyFont="1" applyFill="1" applyBorder="1" applyAlignment="1">
      <alignment horizontal="right"/>
    </xf>
    <xf numFmtId="176" fontId="6" fillId="0" borderId="11" xfId="0" applyNumberFormat="1" applyFont="1" applyFill="1" applyBorder="1" applyAlignment="1">
      <alignment horizontal="right"/>
    </xf>
    <xf numFmtId="4" fontId="7" fillId="0" borderId="0" xfId="0" applyNumberFormat="1" applyFont="1">
      <alignment vertical="center"/>
    </xf>
    <xf numFmtId="10" fontId="7" fillId="0" borderId="0" xfId="0" applyNumberFormat="1" applyFont="1">
      <alignment vertical="center"/>
    </xf>
    <xf numFmtId="0" fontId="16" fillId="0" borderId="0" xfId="0" applyFont="1">
      <alignment vertical="center"/>
    </xf>
    <xf numFmtId="176" fontId="16" fillId="0" borderId="0" xfId="0" applyNumberFormat="1" applyFont="1">
      <alignment vertical="center"/>
    </xf>
    <xf numFmtId="176" fontId="17" fillId="0" borderId="12" xfId="0" applyNumberFormat="1" applyFont="1" applyBorder="1" applyAlignment="1">
      <alignment horizontal="right" vertical="top" wrapText="1"/>
    </xf>
    <xf numFmtId="176" fontId="17" fillId="0" borderId="13" xfId="0" applyNumberFormat="1" applyFont="1" applyBorder="1" applyAlignment="1">
      <alignment horizontal="right" vertical="top" wrapText="1"/>
    </xf>
    <xf numFmtId="177" fontId="1" fillId="2" borderId="0" xfId="0" applyNumberFormat="1" applyFont="1" applyFill="1" applyAlignment="1">
      <alignment horizontal="center"/>
    </xf>
    <xf numFmtId="177" fontId="2" fillId="2" borderId="0" xfId="0" applyNumberFormat="1" applyFont="1" applyFill="1" applyAlignment="1">
      <alignment horizontal="right"/>
    </xf>
    <xf numFmtId="177" fontId="3" fillId="2" borderId="0" xfId="0" applyNumberFormat="1" applyFont="1" applyFill="1" applyAlignment="1">
      <alignment horizontal="left"/>
    </xf>
    <xf numFmtId="177" fontId="3" fillId="2" borderId="1" xfId="0" applyNumberFormat="1" applyFont="1" applyFill="1" applyBorder="1" applyAlignment="1">
      <alignment horizontal="left"/>
    </xf>
    <xf numFmtId="49" fontId="4" fillId="2" borderId="14" xfId="0" applyNumberFormat="1" applyFont="1" applyFill="1" applyBorder="1" applyAlignment="1">
      <alignment horizontal="center" vertical="center"/>
    </xf>
    <xf numFmtId="49" fontId="4" fillId="2" borderId="7" xfId="0" applyNumberFormat="1" applyFont="1" applyFill="1" applyBorder="1" applyAlignment="1">
      <alignment horizontal="center" vertical="center"/>
    </xf>
    <xf numFmtId="49" fontId="6" fillId="2" borderId="14" xfId="0" applyNumberFormat="1" applyFont="1" applyFill="1" applyBorder="1" applyAlignment="1">
      <alignment horizontal="left"/>
    </xf>
    <xf numFmtId="177" fontId="6" fillId="2" borderId="7" xfId="0" applyNumberFormat="1" applyFont="1" applyFill="1" applyBorder="1" applyAlignment="1">
      <alignment horizontal="right"/>
    </xf>
    <xf numFmtId="177" fontId="11" fillId="3" borderId="8" xfId="0" applyNumberFormat="1" applyFont="1" applyFill="1" applyBorder="1" applyAlignment="1">
      <alignment horizontal="right"/>
    </xf>
    <xf numFmtId="177" fontId="11" fillId="3" borderId="5" xfId="0" applyNumberFormat="1" applyFont="1" applyFill="1" applyBorder="1" applyAlignment="1">
      <alignment horizontal="right"/>
    </xf>
    <xf numFmtId="49" fontId="6" fillId="2" borderId="15" xfId="0" applyNumberFormat="1" applyFont="1" applyFill="1" applyBorder="1" applyAlignment="1">
      <alignment horizontal="left"/>
    </xf>
    <xf numFmtId="177" fontId="6" fillId="2" borderId="16" xfId="0" applyNumberFormat="1" applyFont="1" applyFill="1" applyBorder="1" applyAlignment="1">
      <alignment horizontal="right"/>
    </xf>
    <xf numFmtId="177" fontId="6" fillId="2" borderId="5" xfId="0" applyNumberFormat="1" applyFont="1" applyFill="1" applyBorder="1" applyAlignment="1">
      <alignment horizontal="right"/>
    </xf>
    <xf numFmtId="49" fontId="6" fillId="2" borderId="17" xfId="0" applyNumberFormat="1" applyFont="1" applyFill="1" applyBorder="1" applyAlignment="1">
      <alignment horizontal="left"/>
    </xf>
    <xf numFmtId="177" fontId="6" fillId="0" borderId="3" xfId="0" applyNumberFormat="1" applyFont="1" applyFill="1" applyBorder="1" applyAlignment="1">
      <alignment horizontal="right"/>
    </xf>
    <xf numFmtId="177" fontId="0" fillId="0" borderId="11" xfId="0" applyNumberFormat="1" applyBorder="1">
      <alignment vertical="center"/>
    </xf>
    <xf numFmtId="49" fontId="6" fillId="6" borderId="14" xfId="0" applyNumberFormat="1" applyFont="1" applyFill="1" applyBorder="1" applyAlignment="1">
      <alignment horizontal="left"/>
    </xf>
    <xf numFmtId="49" fontId="6" fillId="6" borderId="18" xfId="0" applyNumberFormat="1" applyFont="1" applyFill="1" applyBorder="1" applyAlignment="1">
      <alignment horizontal="left"/>
    </xf>
    <xf numFmtId="49" fontId="6" fillId="6" borderId="19" xfId="0" applyNumberFormat="1" applyFont="1" applyFill="1" applyBorder="1" applyAlignment="1">
      <alignment horizontal="left"/>
    </xf>
    <xf numFmtId="49" fontId="6" fillId="2" borderId="20" xfId="0" applyNumberFormat="1" applyFont="1" applyFill="1" applyBorder="1" applyAlignment="1">
      <alignment horizontal="left"/>
    </xf>
    <xf numFmtId="49" fontId="6" fillId="2" borderId="0" xfId="0" applyNumberFormat="1" applyFont="1" applyFill="1" applyBorder="1" applyAlignment="1">
      <alignment horizontal="left"/>
    </xf>
    <xf numFmtId="177" fontId="6" fillId="2" borderId="0" xfId="0" applyNumberFormat="1" applyFont="1" applyFill="1" applyBorder="1" applyAlignment="1">
      <alignment horizontal="right"/>
    </xf>
    <xf numFmtId="49" fontId="4" fillId="2" borderId="19" xfId="0" applyNumberFormat="1" applyFont="1" applyFill="1" applyBorder="1" applyAlignment="1">
      <alignment horizontal="center" vertical="center"/>
    </xf>
    <xf numFmtId="49" fontId="4" fillId="2" borderId="6" xfId="0" applyNumberFormat="1" applyFont="1" applyFill="1" applyBorder="1" applyAlignment="1">
      <alignment horizontal="center" vertical="center"/>
    </xf>
    <xf numFmtId="176" fontId="4" fillId="2" borderId="6" xfId="0" applyNumberFormat="1" applyFont="1" applyFill="1" applyBorder="1" applyAlignment="1">
      <alignment horizontal="center" vertical="center"/>
    </xf>
    <xf numFmtId="49" fontId="6" fillId="2" borderId="19" xfId="0" applyNumberFormat="1" applyFont="1" applyFill="1" applyBorder="1" applyAlignment="1">
      <alignment horizontal="left"/>
    </xf>
    <xf numFmtId="177" fontId="6" fillId="2" borderId="6" xfId="0" applyNumberFormat="1" applyFont="1" applyFill="1" applyBorder="1" applyAlignment="1">
      <alignment horizontal="right"/>
    </xf>
    <xf numFmtId="176" fontId="6" fillId="2" borderId="6" xfId="0" applyNumberFormat="1" applyFont="1" applyFill="1" applyBorder="1" applyAlignment="1">
      <alignment horizontal="right"/>
    </xf>
    <xf numFmtId="49" fontId="7" fillId="3" borderId="8" xfId="0" applyNumberFormat="1" applyFont="1" applyFill="1" applyBorder="1" applyAlignment="1">
      <alignment horizontal="justify"/>
    </xf>
    <xf numFmtId="49" fontId="6" fillId="0" borderId="19" xfId="0" applyNumberFormat="1" applyFont="1" applyFill="1" applyBorder="1" applyAlignment="1">
      <alignment horizontal="left"/>
    </xf>
    <xf numFmtId="49" fontId="6" fillId="2" borderId="6" xfId="0" applyNumberFormat="1" applyFont="1" applyFill="1" applyBorder="1" applyAlignment="1">
      <alignment horizontal="right"/>
    </xf>
    <xf numFmtId="49" fontId="6" fillId="2" borderId="21" xfId="0" applyNumberFormat="1" applyFont="1" applyFill="1" applyBorder="1" applyAlignment="1">
      <alignment horizontal="left"/>
    </xf>
    <xf numFmtId="176" fontId="6" fillId="2" borderId="0" xfId="0" applyNumberFormat="1" applyFont="1" applyFill="1" applyBorder="1" applyAlignment="1">
      <alignment horizontal="right"/>
    </xf>
    <xf numFmtId="49" fontId="6" fillId="2" borderId="8" xfId="0" applyNumberFormat="1" applyFont="1" applyFill="1" applyBorder="1" applyAlignment="1">
      <alignment horizontal="left"/>
    </xf>
    <xf numFmtId="0" fontId="0" fillId="0" borderId="8" xfId="0" applyBorder="1">
      <alignment vertical="center"/>
    </xf>
    <xf numFmtId="0" fontId="18" fillId="0" borderId="8" xfId="0" applyFont="1" applyBorder="1">
      <alignment vertical="center"/>
    </xf>
    <xf numFmtId="177" fontId="0" fillId="0" borderId="0" xfId="0" applyNumberFormat="1" applyAlignment="1">
      <alignment horizontal="right" vertical="center"/>
    </xf>
    <xf numFmtId="49" fontId="6" fillId="2" borderId="0" xfId="0" applyNumberFormat="1" applyFont="1" applyFill="1" applyAlignment="1">
      <alignment horizontal="left"/>
    </xf>
    <xf numFmtId="178" fontId="6" fillId="2" borderId="0" xfId="0" applyNumberFormat="1" applyFont="1" applyFill="1" applyAlignment="1">
      <alignment horizontal="right"/>
    </xf>
    <xf numFmtId="0" fontId="19" fillId="0" borderId="8" xfId="0" applyFont="1" applyBorder="1">
      <alignment vertical="center"/>
    </xf>
    <xf numFmtId="0" fontId="18" fillId="0" borderId="0" xfId="0" applyFont="1">
      <alignment vertical="center"/>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22" xfId="0" applyFont="1" applyBorder="1" applyAlignment="1">
      <alignment vertical="top" wrapText="1"/>
    </xf>
    <xf numFmtId="4" fontId="17" fillId="0" borderId="23" xfId="0" applyNumberFormat="1" applyFont="1" applyBorder="1" applyAlignment="1">
      <alignment horizontal="right" vertical="center" wrapText="1"/>
    </xf>
    <xf numFmtId="0" fontId="17" fillId="0" borderId="22" xfId="0" applyFont="1" applyBorder="1" applyAlignment="1">
      <alignment horizontal="center" vertical="top" wrapText="1"/>
    </xf>
    <xf numFmtId="0" fontId="17" fillId="0" borderId="12" xfId="0" applyFont="1" applyBorder="1" applyAlignment="1">
      <alignment horizontal="center" vertical="top" wrapText="1"/>
    </xf>
    <xf numFmtId="0" fontId="17" fillId="0" borderId="13" xfId="0" applyFont="1" applyBorder="1" applyAlignment="1">
      <alignment horizontal="center" vertical="top" wrapText="1"/>
    </xf>
    <xf numFmtId="43" fontId="20" fillId="0" borderId="23" xfId="8" applyFont="1" applyBorder="1" applyAlignment="1">
      <alignment horizontal="right" wrapText="1"/>
    </xf>
    <xf numFmtId="43" fontId="17" fillId="0" borderId="23" xfId="8" applyFont="1" applyBorder="1" applyAlignment="1">
      <alignment horizontal="right" vertical="top" wrapText="1"/>
    </xf>
    <xf numFmtId="0" fontId="17" fillId="0" borderId="22" xfId="0" applyFont="1" applyBorder="1" applyAlignment="1">
      <alignment vertical="center" wrapText="1"/>
    </xf>
    <xf numFmtId="0" fontId="17" fillId="0" borderId="23" xfId="0" applyFont="1" applyBorder="1" applyAlignment="1">
      <alignment horizontal="right" vertical="top" wrapText="1"/>
    </xf>
    <xf numFmtId="0" fontId="17" fillId="0" borderId="12" xfId="0" applyFont="1" applyBorder="1" applyAlignment="1">
      <alignment vertical="center" wrapText="1"/>
    </xf>
    <xf numFmtId="0" fontId="17" fillId="0" borderId="12" xfId="0" applyFont="1" applyBorder="1" applyAlignment="1">
      <alignment vertical="top" wrapText="1"/>
    </xf>
    <xf numFmtId="0" fontId="0" fillId="0" borderId="23" xfId="0" applyBorder="1">
      <alignment vertical="center"/>
    </xf>
    <xf numFmtId="176" fontId="3" fillId="2" borderId="0" xfId="0" applyNumberFormat="1" applyFont="1" applyFill="1" applyAlignment="1">
      <alignment horizontal="center"/>
    </xf>
    <xf numFmtId="49" fontId="3" fillId="2" borderId="0" xfId="0" applyNumberFormat="1" applyFont="1" applyFill="1" applyAlignment="1"/>
    <xf numFmtId="176" fontId="3" fillId="2" borderId="0" xfId="0" applyNumberFormat="1" applyFont="1" applyFill="1" applyAlignment="1"/>
    <xf numFmtId="0" fontId="0" fillId="0" borderId="6" xfId="0" applyBorder="1">
      <alignment vertical="center"/>
    </xf>
    <xf numFmtId="10" fontId="0" fillId="0" borderId="6" xfId="0" applyNumberFormat="1" applyBorder="1">
      <alignment vertical="center"/>
    </xf>
    <xf numFmtId="176" fontId="6" fillId="4" borderId="6" xfId="0" applyNumberFormat="1" applyFont="1" applyFill="1" applyBorder="1" applyAlignment="1">
      <alignment horizontal="right"/>
    </xf>
    <xf numFmtId="176" fontId="6" fillId="6" borderId="6" xfId="0" applyNumberFormat="1" applyFont="1" applyFill="1" applyBorder="1" applyAlignment="1">
      <alignment horizontal="right"/>
    </xf>
    <xf numFmtId="177" fontId="6" fillId="6" borderId="6" xfId="0" applyNumberFormat="1" applyFont="1" applyFill="1" applyBorder="1" applyAlignment="1">
      <alignment horizontal="right"/>
    </xf>
    <xf numFmtId="49" fontId="6" fillId="5" borderId="19" xfId="0" applyNumberFormat="1" applyFont="1" applyFill="1" applyBorder="1" applyAlignment="1">
      <alignment horizontal="left"/>
    </xf>
    <xf numFmtId="176" fontId="6" fillId="0" borderId="6" xfId="0" applyNumberFormat="1" applyFont="1" applyFill="1" applyBorder="1" applyAlignment="1">
      <alignment horizontal="right"/>
    </xf>
    <xf numFmtId="177" fontId="6" fillId="4" borderId="6" xfId="0" applyNumberFormat="1" applyFont="1" applyFill="1" applyBorder="1" applyAlignment="1">
      <alignment horizontal="right"/>
    </xf>
    <xf numFmtId="49" fontId="0" fillId="0" borderId="0" xfId="0" applyNumberFormat="1">
      <alignment vertical="center"/>
    </xf>
    <xf numFmtId="177" fontId="6" fillId="0" borderId="6" xfId="0" applyNumberFormat="1" applyFont="1" applyFill="1" applyBorder="1" applyAlignment="1">
      <alignment horizontal="right"/>
    </xf>
    <xf numFmtId="179" fontId="6" fillId="2" borderId="6" xfId="0" applyNumberFormat="1" applyFont="1" applyFill="1" applyBorder="1" applyAlignment="1">
      <alignment horizontal="right"/>
    </xf>
    <xf numFmtId="177" fontId="6" fillId="2" borderId="0" xfId="0" applyNumberFormat="1" applyFont="1" applyFill="1" applyAlignment="1">
      <alignment horizontal="center" wrapText="1"/>
    </xf>
    <xf numFmtId="180" fontId="6" fillId="2" borderId="24" xfId="0" applyNumberFormat="1" applyFont="1" applyFill="1" applyBorder="1" applyAlignment="1">
      <alignment horizontal="right"/>
    </xf>
    <xf numFmtId="176" fontId="0" fillId="7" borderId="8" xfId="0" applyNumberFormat="1" applyFill="1" applyBorder="1">
      <alignment vertical="center"/>
    </xf>
    <xf numFmtId="0" fontId="21" fillId="0" borderId="0" xfId="0" applyNumberFormat="1" applyFont="1" applyAlignment="1">
      <alignment vertical="center" wrapText="1"/>
    </xf>
    <xf numFmtId="181" fontId="0" fillId="0" borderId="0" xfId="0" applyNumberFormat="1">
      <alignment vertical="center"/>
    </xf>
    <xf numFmtId="0" fontId="22" fillId="0" borderId="0" xfId="0" applyFont="1" applyAlignment="1">
      <alignment horizontal="justify" vertical="center"/>
    </xf>
    <xf numFmtId="0" fontId="0" fillId="3" borderId="0" xfId="0" applyFill="1">
      <alignment vertical="center"/>
    </xf>
    <xf numFmtId="0" fontId="23" fillId="0" borderId="0" xfId="0" applyFont="1" applyAlignment="1">
      <alignment horizontal="justify" vertical="center"/>
    </xf>
    <xf numFmtId="0" fontId="24" fillId="0" borderId="0" xfId="0" applyFont="1" applyFill="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常规 5" xfId="51"/>
  </cellStyle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canet.com.cn/" TargetMode="External"/><Relationship Id="rId1" Type="http://schemas.openxmlformats.org/officeDocument/2006/relationships/hyperlink" Target="http://www.canet.com.cn/caiguan/ssg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9"/>
  <sheetViews>
    <sheetView tabSelected="1" view="pageBreakPreview" zoomScaleNormal="100" topLeftCell="A11" workbookViewId="0">
      <selection activeCell="C23" sqref="C23:C24"/>
    </sheetView>
  </sheetViews>
  <sheetFormatPr defaultColWidth="9" defaultRowHeight="14.25" outlineLevelCol="7"/>
  <cols>
    <col min="1" max="1" width="40.75" customWidth="1"/>
    <col min="2" max="2" width="15" customWidth="1"/>
    <col min="3" max="3" width="18.875" style="69" customWidth="1"/>
    <col min="4" max="4" width="21.75" style="69" customWidth="1"/>
    <col min="5" max="5" width="12.5" customWidth="1"/>
    <col min="6" max="6" width="12.625"/>
    <col min="7" max="7" width="17.625" customWidth="1"/>
    <col min="8" max="8" width="15.75" customWidth="1"/>
    <col min="9" max="9" width="14.125" customWidth="1"/>
    <col min="10" max="10" width="12.625"/>
    <col min="11" max="11" width="18.25" customWidth="1"/>
    <col min="12" max="12" width="12.625"/>
  </cols>
  <sheetData>
    <row r="1" ht="21" customHeight="1" spans="1:4">
      <c r="A1" s="2" t="s">
        <v>0</v>
      </c>
      <c r="B1" s="2"/>
      <c r="C1" s="2"/>
      <c r="D1" s="2"/>
    </row>
    <row r="2" ht="17.1" customHeight="1" spans="1:4">
      <c r="A2" s="3"/>
      <c r="B2" s="3"/>
      <c r="C2" s="138" t="s">
        <v>1</v>
      </c>
      <c r="D2" s="138"/>
    </row>
    <row r="3" ht="21" customHeight="1" spans="1:4">
      <c r="A3" s="139" t="s">
        <v>2</v>
      </c>
      <c r="B3" s="139"/>
      <c r="C3" s="139" t="s">
        <v>3</v>
      </c>
      <c r="D3" s="140" t="s">
        <v>4</v>
      </c>
    </row>
    <row r="4" ht="26.1" customHeight="1" spans="1:5">
      <c r="A4" s="7" t="s">
        <v>5</v>
      </c>
      <c r="B4" s="8" t="s">
        <v>6</v>
      </c>
      <c r="C4" s="9" t="s">
        <v>7</v>
      </c>
      <c r="D4" s="107" t="s">
        <v>8</v>
      </c>
      <c r="E4" s="141" t="s">
        <v>9</v>
      </c>
    </row>
    <row r="5" ht="23.1" customHeight="1" spans="1:5">
      <c r="A5" s="12" t="s">
        <v>10</v>
      </c>
      <c r="B5" s="16">
        <f>母公司!B5+子公司1!B5+子公司2!B5</f>
        <v>40885755.14</v>
      </c>
      <c r="C5" s="16">
        <f>母公司!C5+子公司1!C5+子公司2!C5</f>
        <v>229241853.07</v>
      </c>
      <c r="D5" s="110"/>
      <c r="E5" s="142" t="e">
        <f t="shared" ref="E5:E14" si="0">(C5-D5)/D5</f>
        <v>#DIV/0!</v>
      </c>
    </row>
    <row r="6" ht="23.1" customHeight="1" spans="1:5">
      <c r="A6" s="12" t="s">
        <v>11</v>
      </c>
      <c r="B6" s="16">
        <f>母公司!B6+子公司1!B6+子公司2!B6</f>
        <v>25394771.03</v>
      </c>
      <c r="C6" s="16">
        <f>母公司!C6+子公司1!C6+子公司2!C6</f>
        <v>155267989.81</v>
      </c>
      <c r="D6" s="110"/>
      <c r="E6" s="142" t="e">
        <f t="shared" si="0"/>
        <v>#DIV/0!</v>
      </c>
    </row>
    <row r="7" ht="21.95" customHeight="1" spans="1:5">
      <c r="A7" s="12" t="s">
        <v>12</v>
      </c>
      <c r="B7" s="13">
        <f>母公司!B7+子公司1!B7+子公司2!B7</f>
        <v>81655.66</v>
      </c>
      <c r="C7" s="13">
        <f>母公司!C7+子公司1!C7+子公司2!C7</f>
        <v>409303.03</v>
      </c>
      <c r="D7" s="143"/>
      <c r="E7" s="142" t="e">
        <f t="shared" si="0"/>
        <v>#DIV/0!</v>
      </c>
    </row>
    <row r="8" ht="23.1" customHeight="1" spans="1:5">
      <c r="A8" s="12" t="s">
        <v>13</v>
      </c>
      <c r="B8" s="13">
        <f>母公司!B8+子公司1!B8+子公司2!B8</f>
        <v>2280764.53</v>
      </c>
      <c r="C8" s="13">
        <f>母公司!C8+子公司1!C8+子公司2!C8</f>
        <v>16398280.04</v>
      </c>
      <c r="D8" s="110"/>
      <c r="E8" s="142" t="e">
        <f t="shared" si="0"/>
        <v>#DIV/0!</v>
      </c>
    </row>
    <row r="9" ht="23.1" customHeight="1" spans="1:5">
      <c r="A9" s="12" t="s">
        <v>14</v>
      </c>
      <c r="B9" s="13">
        <f>母公司!B9+子公司1!B9+子公司2!B9</f>
        <v>2117339.62</v>
      </c>
      <c r="C9" s="13">
        <f>母公司!C9+子公司1!C9+子公司2!C9</f>
        <v>11794310.87</v>
      </c>
      <c r="D9" s="110"/>
      <c r="E9" s="142" t="e">
        <f t="shared" si="0"/>
        <v>#DIV/0!</v>
      </c>
    </row>
    <row r="10" ht="23.1" customHeight="1" spans="1:5">
      <c r="A10" s="18" t="s">
        <v>15</v>
      </c>
      <c r="B10" s="13">
        <f>母公司!B10+子公司1!B10+子公司2!B10</f>
        <v>4624231.3</v>
      </c>
      <c r="C10" s="13">
        <f>母公司!C10+子公司1!C10+子公司2!C10</f>
        <v>30501571.62</v>
      </c>
      <c r="D10" s="110"/>
      <c r="E10" s="142" t="e">
        <f t="shared" si="0"/>
        <v>#DIV/0!</v>
      </c>
    </row>
    <row r="11" ht="23.1" customHeight="1" spans="1:7">
      <c r="A11" s="12" t="s">
        <v>16</v>
      </c>
      <c r="B11" s="13">
        <f>母公司!B11+子公司1!B11+子公司2!B11+子公司3!B11</f>
        <v>-658445.45</v>
      </c>
      <c r="C11" s="13">
        <f>母公司!C11+子公司1!C11+子公司2!C11+子公司3!C11</f>
        <v>-1954142.21</v>
      </c>
      <c r="D11" s="110"/>
      <c r="E11" s="142" t="e">
        <f t="shared" si="0"/>
        <v>#DIV/0!</v>
      </c>
      <c r="G11" s="64"/>
    </row>
    <row r="12" ht="23.1" customHeight="1" spans="1:7">
      <c r="A12" s="18" t="s">
        <v>17</v>
      </c>
      <c r="B12" s="13">
        <f>母公司!B12+子公司1!B12+子公司2!B12</f>
        <v>0</v>
      </c>
      <c r="C12" s="13">
        <f>母公司!C12+子公司1!C12+子公司2!C12</f>
        <v>0</v>
      </c>
      <c r="D12" s="110"/>
      <c r="E12" s="142" t="e">
        <f t="shared" si="0"/>
        <v>#DIV/0!</v>
      </c>
      <c r="G12" s="64"/>
    </row>
    <row r="13" ht="23.1" customHeight="1" spans="1:7">
      <c r="A13" s="18" t="s">
        <v>18</v>
      </c>
      <c r="B13" s="13">
        <f>母公司!B13+子公司1!B13+子公司2!B13</f>
        <v>662506.21</v>
      </c>
      <c r="C13" s="13">
        <f>母公司!C13+子公司1!C13+子公司2!C13</f>
        <v>2043942.4</v>
      </c>
      <c r="D13" s="110"/>
      <c r="E13" s="142" t="e">
        <f t="shared" si="0"/>
        <v>#DIV/0!</v>
      </c>
      <c r="G13" s="64"/>
    </row>
    <row r="14" ht="21.95" customHeight="1" spans="1:5">
      <c r="A14" s="89" t="s">
        <v>19</v>
      </c>
      <c r="B14" s="13">
        <f>母公司!B14+子公司1!B14+子公司2!B14</f>
        <v>111778.79</v>
      </c>
      <c r="C14" s="13">
        <f>母公司!C14+子公司1!C14+子公司2!C14</f>
        <v>1549052.77</v>
      </c>
      <c r="D14" s="110"/>
      <c r="E14" s="142" t="e">
        <f t="shared" si="0"/>
        <v>#DIV/0!</v>
      </c>
    </row>
    <row r="15" ht="23.1" customHeight="1" spans="1:5">
      <c r="A15" s="89" t="s">
        <v>20</v>
      </c>
      <c r="B15" s="13">
        <f>母公司!B15+子公司1!B15+子公司2!B15</f>
        <v>1525450</v>
      </c>
      <c r="C15" s="13">
        <f>母公司!C15+子公司1!C15+子公司2!C15</f>
        <v>3509548.7</v>
      </c>
      <c r="D15" s="110"/>
      <c r="E15" s="142" t="e">
        <f t="shared" ref="E15:E26" si="1">(C15-D15)/D15</f>
        <v>#DIV/0!</v>
      </c>
    </row>
    <row r="16" ht="23.1" customHeight="1" spans="1:5">
      <c r="A16" s="89" t="s">
        <v>21</v>
      </c>
      <c r="B16" s="13">
        <f>母公司!B16+子公司1!B16+子公司2!B16</f>
        <v>0</v>
      </c>
      <c r="C16" s="13">
        <f>母公司!C16+子公司1!C16+子公司2!C16</f>
        <v>0</v>
      </c>
      <c r="D16" s="110"/>
      <c r="E16" s="142" t="e">
        <f t="shared" si="1"/>
        <v>#DIV/0!</v>
      </c>
    </row>
    <row r="17" ht="23.1" customHeight="1" spans="1:5">
      <c r="A17" s="89" t="s">
        <v>22</v>
      </c>
      <c r="B17" s="13">
        <f>母公司!B17+子公司1!B17+子公司2!B17</f>
        <v>0</v>
      </c>
      <c r="C17" s="13">
        <f>母公司!C17+子公司1!C17+子公司2!C17</f>
        <v>0</v>
      </c>
      <c r="D17" s="110"/>
      <c r="E17" s="142" t="e">
        <f t="shared" si="1"/>
        <v>#DIV/0!</v>
      </c>
    </row>
    <row r="18" customFormat="1" ht="23.1" customHeight="1" spans="1:5">
      <c r="A18" s="89" t="s">
        <v>23</v>
      </c>
      <c r="B18" s="13">
        <f>母公司!B18+子公司1!B18+子公司2!B18</f>
        <v>-1716431.47</v>
      </c>
      <c r="C18" s="13">
        <f>母公司!C18+子公司1!C18+子公司2!C18</f>
        <v>-231842.86</v>
      </c>
      <c r="D18" s="110"/>
      <c r="E18" s="142" t="e">
        <f t="shared" si="1"/>
        <v>#DIV/0!</v>
      </c>
    </row>
    <row r="19" customFormat="1" ht="23.1" customHeight="1" spans="1:5">
      <c r="A19" s="93" t="s">
        <v>24</v>
      </c>
      <c r="B19" s="13">
        <f>母公司!B19+子公司1!B19+子公司2!B19</f>
        <v>0</v>
      </c>
      <c r="C19" s="13">
        <f>母公司!C19+子公司1!C19+子公司2!C19</f>
        <v>-2454873.34</v>
      </c>
      <c r="D19" s="110"/>
      <c r="E19" s="142" t="e">
        <f t="shared" si="1"/>
        <v>#DIV/0!</v>
      </c>
    </row>
    <row r="20" ht="23.1" customHeight="1" spans="1:5">
      <c r="A20" s="96" t="s">
        <v>25</v>
      </c>
      <c r="B20" s="13">
        <f>母公司!B20+子公司1!B20+子公司2!B20</f>
        <v>0</v>
      </c>
      <c r="C20" s="13">
        <f>母公司!C20+子公司1!C20+子公司2!C20</f>
        <v>0</v>
      </c>
      <c r="D20" s="110"/>
      <c r="E20" s="142" t="e">
        <f t="shared" si="1"/>
        <v>#DIV/0!</v>
      </c>
    </row>
    <row r="21" ht="23.1" customHeight="1" spans="1:5">
      <c r="A21" s="96" t="s">
        <v>26</v>
      </c>
      <c r="B21" s="13">
        <f>母公司!B21+子公司1!B21+子公司2!B21</f>
        <v>179565.2</v>
      </c>
      <c r="C21" s="13">
        <f>母公司!C21+子公司1!C21+子公司2!C21</f>
        <v>325878.47</v>
      </c>
      <c r="D21" s="110"/>
      <c r="E21" s="142" t="e">
        <f t="shared" si="1"/>
        <v>#DIV/0!</v>
      </c>
    </row>
    <row r="22" ht="23.1" customHeight="1" spans="1:5">
      <c r="A22" s="20" t="s">
        <v>27</v>
      </c>
      <c r="B22" s="21">
        <f>B5-B6-B7-B8-B9-B10-B11+B14+B15+B18+B19+B20+B21</f>
        <v>7145800.97</v>
      </c>
      <c r="C22" s="21">
        <f>C5-C6-C7-C8-C9-C10-C11+C14+C15+C18+C19+C20+C21</f>
        <v>19522303.65</v>
      </c>
      <c r="D22" s="21"/>
      <c r="E22" s="142" t="e">
        <f t="shared" ref="E22:E27" si="2">(C22-D22)/D22</f>
        <v>#DIV/0!</v>
      </c>
    </row>
    <row r="23" ht="23.1" customHeight="1" spans="1:5">
      <c r="A23" s="23" t="s">
        <v>28</v>
      </c>
      <c r="B23" s="13">
        <f>母公司!B23+子公司1!B23+子公司2!B23</f>
        <v>0</v>
      </c>
      <c r="C23" s="13">
        <f>母公司!C23+子公司1!C23+子公司2!C23</f>
        <v>15947.74</v>
      </c>
      <c r="D23" s="144"/>
      <c r="E23" s="142" t="e">
        <f t="shared" si="2"/>
        <v>#DIV/0!</v>
      </c>
    </row>
    <row r="24" ht="23.1" customHeight="1" spans="1:5">
      <c r="A24" s="18" t="s">
        <v>29</v>
      </c>
      <c r="B24" s="13">
        <f>母公司!B24+子公司1!B24+子公司2!B24</f>
        <v>0</v>
      </c>
      <c r="C24" s="13">
        <f>母公司!C24+子公司1!C24+子公司2!C24</f>
        <v>150027.38</v>
      </c>
      <c r="D24" s="110"/>
      <c r="E24" s="142" t="e">
        <f t="shared" si="2"/>
        <v>#DIV/0!</v>
      </c>
    </row>
    <row r="25" ht="23.1" customHeight="1" spans="1:5">
      <c r="A25" s="20" t="s">
        <v>30</v>
      </c>
      <c r="B25" s="21">
        <f>B22+B23-B24</f>
        <v>7145800.97</v>
      </c>
      <c r="C25" s="21">
        <f>C22+C23-C24</f>
        <v>19388224.01</v>
      </c>
      <c r="D25" s="21"/>
      <c r="E25" s="142" t="e">
        <f t="shared" si="2"/>
        <v>#DIV/0!</v>
      </c>
    </row>
    <row r="26" ht="23.1" customHeight="1" spans="1:5">
      <c r="A26" s="18" t="s">
        <v>31</v>
      </c>
      <c r="B26" s="13">
        <f>母公司!B26+子公司1!B26+子公司2!B26</f>
        <v>-257403.57</v>
      </c>
      <c r="C26" s="13">
        <f>母公司!C26+子公司1!C26+子公司2!C26</f>
        <v>2476041.1725</v>
      </c>
      <c r="D26" s="110"/>
      <c r="E26" s="142" t="e">
        <f t="shared" si="2"/>
        <v>#DIV/0!</v>
      </c>
    </row>
    <row r="27" ht="23.1" customHeight="1" spans="1:5">
      <c r="A27" s="20" t="s">
        <v>32</v>
      </c>
      <c r="B27" s="21">
        <f>B25-B26</f>
        <v>7403204.54</v>
      </c>
      <c r="C27" s="21">
        <f>C25-C26</f>
        <v>16912182.8375</v>
      </c>
      <c r="D27" s="21"/>
      <c r="E27" s="142" t="e">
        <f t="shared" si="2"/>
        <v>#DIV/0!</v>
      </c>
    </row>
    <row r="28" ht="23.1" customHeight="1" spans="1:5">
      <c r="A28" s="101" t="s">
        <v>33</v>
      </c>
      <c r="B28" s="145"/>
      <c r="C28" s="144"/>
      <c r="D28" s="144"/>
      <c r="E28" s="142"/>
    </row>
    <row r="29" ht="23.1" customHeight="1" spans="1:5">
      <c r="A29" s="146" t="s">
        <v>34</v>
      </c>
      <c r="B29" s="145">
        <f>B27</f>
        <v>7403204.54</v>
      </c>
      <c r="C29" s="145">
        <f>C27</f>
        <v>16912182.8375</v>
      </c>
      <c r="D29" s="144"/>
      <c r="E29" s="142"/>
    </row>
    <row r="30" ht="23.1" customHeight="1" spans="1:5">
      <c r="A30" s="146" t="s">
        <v>35</v>
      </c>
      <c r="B30" s="145"/>
      <c r="C30" s="144"/>
      <c r="D30" s="144"/>
      <c r="E30" s="142"/>
    </row>
    <row r="31" ht="23.1" customHeight="1" spans="1:5">
      <c r="A31" s="101" t="s">
        <v>36</v>
      </c>
      <c r="B31" s="145"/>
      <c r="C31" s="144"/>
      <c r="D31" s="144"/>
      <c r="E31" s="142"/>
    </row>
    <row r="32" ht="23.1" customHeight="1" spans="1:5">
      <c r="A32" s="101" t="s">
        <v>37</v>
      </c>
      <c r="B32" s="145">
        <f>B27-B33</f>
        <v>7403204.54</v>
      </c>
      <c r="C32" s="144">
        <f>C27-C33</f>
        <v>18653586.9475</v>
      </c>
      <c r="D32" s="147"/>
      <c r="E32" s="142" t="e">
        <f t="shared" ref="E32:E45" si="3">(C32-D32)/D32</f>
        <v>#DIV/0!</v>
      </c>
    </row>
    <row r="33" ht="23.1" customHeight="1" spans="1:5">
      <c r="A33" s="101" t="s">
        <v>38</v>
      </c>
      <c r="B33" s="148">
        <f>子公司2!B29+子公司1!B29</f>
        <v>0</v>
      </c>
      <c r="C33" s="148">
        <f>子公司2!C29+子公司1!C29</f>
        <v>-1741404.11</v>
      </c>
      <c r="D33" s="144"/>
      <c r="E33" s="142" t="e">
        <f t="shared" si="3"/>
        <v>#DIV/0!</v>
      </c>
    </row>
    <row r="34" ht="23.1" customHeight="1" spans="1:5">
      <c r="A34" s="101" t="s">
        <v>39</v>
      </c>
      <c r="B34" s="147">
        <f>B35</f>
        <v>0</v>
      </c>
      <c r="C34" s="147">
        <f>C35</f>
        <v>0</v>
      </c>
      <c r="D34" s="147"/>
      <c r="E34" s="142" t="e">
        <f t="shared" si="3"/>
        <v>#DIV/0!</v>
      </c>
    </row>
    <row r="35" ht="23.1" customHeight="1" spans="1:5">
      <c r="A35" s="101" t="s">
        <v>40</v>
      </c>
      <c r="B35" s="144">
        <f>B36+B37</f>
        <v>0</v>
      </c>
      <c r="C35" s="144">
        <f>C36+C37</f>
        <v>0</v>
      </c>
      <c r="D35" s="144"/>
      <c r="E35" s="142" t="e">
        <f t="shared" si="3"/>
        <v>#DIV/0!</v>
      </c>
    </row>
    <row r="36" ht="23.1" customHeight="1" spans="1:8">
      <c r="A36" s="101" t="s">
        <v>41</v>
      </c>
      <c r="B36" s="145"/>
      <c r="C36" s="144"/>
      <c r="D36" s="144"/>
      <c r="E36" s="142" t="e">
        <f t="shared" si="3"/>
        <v>#DIV/0!</v>
      </c>
      <c r="G36" s="112"/>
      <c r="H36" s="149"/>
    </row>
    <row r="37" ht="23.1" customHeight="1" spans="1:5">
      <c r="A37" s="101" t="s">
        <v>42</v>
      </c>
      <c r="B37" s="145">
        <f>B38</f>
        <v>0</v>
      </c>
      <c r="C37" s="144">
        <f>C38</f>
        <v>0</v>
      </c>
      <c r="D37" s="144"/>
      <c r="E37" s="142" t="e">
        <f t="shared" si="3"/>
        <v>#DIV/0!</v>
      </c>
    </row>
    <row r="38" ht="23.1" customHeight="1" spans="1:5">
      <c r="A38" s="112" t="s">
        <v>43</v>
      </c>
      <c r="B38" s="147">
        <f>J36</f>
        <v>0</v>
      </c>
      <c r="C38" s="147">
        <f>J36</f>
        <v>0</v>
      </c>
      <c r="D38" s="147"/>
      <c r="E38" s="142" t="e">
        <f t="shared" si="3"/>
        <v>#DIV/0!</v>
      </c>
    </row>
    <row r="39" ht="23.1" customHeight="1" spans="1:5">
      <c r="A39" s="112" t="s">
        <v>44</v>
      </c>
      <c r="B39" s="150"/>
      <c r="C39" s="147"/>
      <c r="D39" s="144"/>
      <c r="E39" s="142" t="e">
        <f t="shared" si="3"/>
        <v>#DIV/0!</v>
      </c>
    </row>
    <row r="40" ht="23.1" customHeight="1" spans="1:5">
      <c r="A40" s="101" t="s">
        <v>45</v>
      </c>
      <c r="B40" s="144">
        <f>B27+B34</f>
        <v>7403204.54</v>
      </c>
      <c r="C40" s="144">
        <f>C27+C34</f>
        <v>16912182.8375</v>
      </c>
      <c r="D40" s="144"/>
      <c r="E40" s="142" t="e">
        <f t="shared" si="3"/>
        <v>#DIV/0!</v>
      </c>
    </row>
    <row r="41" ht="23.1" customHeight="1" spans="1:5">
      <c r="A41" s="101" t="s">
        <v>46</v>
      </c>
      <c r="B41" s="144">
        <f>B40-B42</f>
        <v>7403204.54</v>
      </c>
      <c r="C41" s="144">
        <f>C40-C42</f>
        <v>18653586.9475</v>
      </c>
      <c r="D41" s="144"/>
      <c r="E41" s="142" t="e">
        <f t="shared" si="3"/>
        <v>#DIV/0!</v>
      </c>
    </row>
    <row r="42" ht="23.1" customHeight="1" spans="1:5">
      <c r="A42" s="101" t="s">
        <v>47</v>
      </c>
      <c r="B42" s="144">
        <f>B33+B39</f>
        <v>0</v>
      </c>
      <c r="C42" s="144">
        <f>C33+C39</f>
        <v>-1741404.11</v>
      </c>
      <c r="D42" s="144"/>
      <c r="E42" s="142" t="e">
        <f t="shared" si="3"/>
        <v>#DIV/0!</v>
      </c>
    </row>
    <row r="43" ht="23.1" customHeight="1" spans="1:5">
      <c r="A43" s="108" t="s">
        <v>48</v>
      </c>
      <c r="B43" s="113"/>
      <c r="C43" s="110"/>
      <c r="D43" s="151"/>
      <c r="E43" s="142" t="e">
        <f t="shared" si="3"/>
        <v>#DIV/0!</v>
      </c>
    </row>
    <row r="44" spans="1:5">
      <c r="A44" s="108" t="s">
        <v>49</v>
      </c>
      <c r="B44" s="109">
        <v>0</v>
      </c>
      <c r="C44" s="151">
        <f>C32/D58</f>
        <v>0.0738274873424651</v>
      </c>
      <c r="D44" s="151"/>
      <c r="E44" s="142" t="e">
        <f t="shared" si="3"/>
        <v>#DIV/0!</v>
      </c>
    </row>
    <row r="45" spans="1:5">
      <c r="A45" s="108" t="s">
        <v>50</v>
      </c>
      <c r="B45" s="109">
        <v>0</v>
      </c>
      <c r="C45" s="151">
        <f>C44</f>
        <v>0.0738274873424651</v>
      </c>
      <c r="D45" s="151"/>
      <c r="E45" s="142" t="e">
        <f t="shared" si="3"/>
        <v>#DIV/0!</v>
      </c>
    </row>
    <row r="46" spans="2:3">
      <c r="B46" s="68">
        <f>B27-母公司!B27-子公司1!B27-子公司2!B27-子公司3!B27</f>
        <v>0</v>
      </c>
      <c r="C46" s="68">
        <f>C27-母公司!C27-子公司1!C27-子公司2!C27-子公司3!C27</f>
        <v>1.46028469316661e-8</v>
      </c>
    </row>
    <row r="53" spans="1:1">
      <c r="A53" s="103"/>
    </row>
    <row r="54" spans="1:5">
      <c r="A54" t="s">
        <v>51</v>
      </c>
      <c r="C54" s="69" t="s">
        <v>52</v>
      </c>
      <c r="E54">
        <v>0</v>
      </c>
    </row>
    <row r="55" spans="5:5">
      <c r="E55" s="69"/>
    </row>
    <row r="56" spans="1:5">
      <c r="A56" s="152" t="s">
        <v>53</v>
      </c>
      <c r="B56" s="153"/>
      <c r="C56" s="69" t="s">
        <v>54</v>
      </c>
      <c r="E56" s="69">
        <v>0</v>
      </c>
    </row>
    <row r="57" spans="1:2">
      <c r="A57" s="152"/>
      <c r="B57" s="153"/>
    </row>
    <row r="58" spans="1:4">
      <c r="A58" s="152"/>
      <c r="D58" s="154">
        <v>252664524</v>
      </c>
    </row>
    <row r="60" ht="83.25" spans="1:3">
      <c r="A60" s="155" t="s">
        <v>55</v>
      </c>
      <c r="C60" s="69" t="s">
        <v>56</v>
      </c>
    </row>
    <row r="61" spans="4:4">
      <c r="D61" s="156" t="e">
        <f>C32/D59</f>
        <v>#DIV/0!</v>
      </c>
    </row>
    <row r="62" ht="27" spans="1:1">
      <c r="A62" s="157" t="s">
        <v>57</v>
      </c>
    </row>
    <row r="63" ht="67.5" spans="1:1">
      <c r="A63" s="157" t="s">
        <v>58</v>
      </c>
    </row>
    <row r="64" spans="1:1">
      <c r="A64" s="158"/>
    </row>
    <row r="65" spans="1:1">
      <c r="A65" s="157" t="s">
        <v>59</v>
      </c>
    </row>
    <row r="67" ht="134.25" spans="1:1">
      <c r="A67" s="159" t="s">
        <v>60</v>
      </c>
    </row>
    <row r="71" spans="1:1">
      <c r="A71" s="1">
        <f>6433134.32/(165913927.52+6315239.35/2+(147988562.5+20500000)/3-18613.65*1.5-0)</f>
        <v>0.0285654937401088</v>
      </c>
    </row>
    <row r="72" spans="1:1">
      <c r="A72" s="1"/>
    </row>
    <row r="73" spans="1:1">
      <c r="A73" s="1">
        <f>6121650.37/(129775036.59+6128281.49/2-16514.64*1.5)</f>
        <v>0.0460917650665648</v>
      </c>
    </row>
    <row r="75" spans="1:1">
      <c r="A75" s="160" t="s">
        <v>61</v>
      </c>
    </row>
    <row r="76" ht="51" spans="1:1">
      <c r="A76" s="160" t="s">
        <v>62</v>
      </c>
    </row>
    <row r="77" ht="51" spans="1:1">
      <c r="A77" s="160" t="s">
        <v>63</v>
      </c>
    </row>
    <row r="78" ht="38.25" spans="1:1">
      <c r="A78" s="160" t="s">
        <v>64</v>
      </c>
    </row>
    <row r="79" ht="25.5" spans="1:1">
      <c r="A79" s="160" t="s">
        <v>65</v>
      </c>
    </row>
  </sheetData>
  <mergeCells count="3">
    <mergeCell ref="A1:D1"/>
    <mergeCell ref="C2:D2"/>
    <mergeCell ref="A56:A58"/>
  </mergeCells>
  <hyperlinks>
    <hyperlink ref="A76" r:id="rId1" display="　　编辑根据《上市公司证券发行管理办法》第十三条的规定：向不特定对象公开募集股份(简称“增发”)，除符合本章(即第二章)第一节规定外，还应当符合下列规定：" tooltip="http://www.canet.com.cn/caiguan/ssgs/"/>
    <hyperlink ref="A77" r:id="rId2" display="　　(一)三个会计年度加权平均净资产收益率平均不低于百分之六。扣除非经常性损益后的净利润与扣除前的净利润相比，以低者作为加权平均净资产收益率的计算依据;" tooltip="http://www.canet.com.cn/"/>
  </hyperlinks>
  <pageMargins left="0.751388888888889" right="0.751388888888889" top="0.409027777777778" bottom="1" header="0.511805555555556" footer="0.511805555555556"/>
  <pageSetup paperSize="9" scale="75" orientation="portrait" horizontalDpi="6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A4" sqref="A4"/>
    </sheetView>
  </sheetViews>
  <sheetFormatPr defaultColWidth="9" defaultRowHeight="14.25" outlineLevelCol="7"/>
  <cols>
    <col min="1" max="1" width="37.625" customWidth="1"/>
    <col min="2" max="2" width="15" customWidth="1"/>
    <col min="3" max="3" width="17" customWidth="1"/>
    <col min="6" max="6" width="41.625" customWidth="1"/>
    <col min="7" max="7" width="12.625" customWidth="1"/>
    <col min="8" max="8" width="15.75" customWidth="1"/>
  </cols>
  <sheetData>
    <row r="1" ht="32.1" customHeight="1" spans="1:3">
      <c r="A1" s="2" t="s">
        <v>93</v>
      </c>
      <c r="B1" s="2"/>
      <c r="C1" s="2"/>
    </row>
    <row r="2" ht="17.1" customHeight="1" spans="1:3">
      <c r="A2" s="3"/>
      <c r="B2" s="3"/>
      <c r="C2" s="4" t="s">
        <v>67</v>
      </c>
    </row>
    <row r="3" ht="21" customHeight="1" spans="1:3">
      <c r="A3" s="5" t="s">
        <v>97</v>
      </c>
      <c r="B3" s="5" t="str">
        <f>分公司2!B3</f>
        <v> 20XX 年X月</v>
      </c>
      <c r="C3" s="6" t="s">
        <v>69</v>
      </c>
    </row>
    <row r="4" ht="26.1" customHeight="1" spans="1:8">
      <c r="A4" s="7" t="s">
        <v>5</v>
      </c>
      <c r="B4" s="8" t="s">
        <v>6</v>
      </c>
      <c r="C4" s="9" t="s">
        <v>7</v>
      </c>
      <c r="F4" s="33" t="s">
        <v>5</v>
      </c>
      <c r="G4" s="33" t="s">
        <v>6</v>
      </c>
      <c r="H4" s="33" t="s">
        <v>7</v>
      </c>
    </row>
    <row r="5" ht="23.1" customHeight="1" spans="1:8">
      <c r="A5" s="12" t="s">
        <v>10</v>
      </c>
      <c r="B5" s="13">
        <f>G5</f>
        <v>0</v>
      </c>
      <c r="C5" s="13">
        <f t="shared" ref="C5:C8" si="0">H5</f>
        <v>0</v>
      </c>
      <c r="F5" s="34" t="s">
        <v>10</v>
      </c>
      <c r="G5" s="35"/>
      <c r="H5" s="35"/>
    </row>
    <row r="6" ht="23.1" customHeight="1" spans="1:8">
      <c r="A6" s="12" t="s">
        <v>11</v>
      </c>
      <c r="B6" s="16">
        <f>G6+B37</f>
        <v>0</v>
      </c>
      <c r="C6" s="16">
        <f>H6+C37</f>
        <v>0</v>
      </c>
      <c r="F6" s="34" t="s">
        <v>11</v>
      </c>
      <c r="G6" s="35"/>
      <c r="H6" s="35"/>
    </row>
    <row r="7" ht="21.95" customHeight="1" spans="1:8">
      <c r="A7" s="12" t="s">
        <v>12</v>
      </c>
      <c r="B7" s="13">
        <f t="shared" ref="B5:B8" si="1">G7</f>
        <v>0</v>
      </c>
      <c r="C7" s="13">
        <f t="shared" si="0"/>
        <v>0</v>
      </c>
      <c r="F7" s="34" t="s">
        <v>12</v>
      </c>
      <c r="G7" s="35"/>
      <c r="H7" s="35"/>
    </row>
    <row r="8" ht="23.1" customHeight="1" spans="1:8">
      <c r="A8" s="12" t="s">
        <v>13</v>
      </c>
      <c r="B8" s="13">
        <f t="shared" si="1"/>
        <v>30907.84</v>
      </c>
      <c r="C8" s="13">
        <f t="shared" si="0"/>
        <v>44039.58</v>
      </c>
      <c r="F8" s="34" t="s">
        <v>13</v>
      </c>
      <c r="G8" s="36">
        <v>30907.84</v>
      </c>
      <c r="H8" s="36">
        <v>44039.58</v>
      </c>
    </row>
    <row r="9" ht="23.1" customHeight="1" spans="1:8">
      <c r="A9" s="12" t="s">
        <v>14</v>
      </c>
      <c r="B9" s="16">
        <f>G9-B37</f>
        <v>0</v>
      </c>
      <c r="C9" s="16">
        <f>H9-C37</f>
        <v>3233.36</v>
      </c>
      <c r="F9" s="34" t="s">
        <v>14</v>
      </c>
      <c r="G9" s="36"/>
      <c r="H9" s="36">
        <v>3233.36</v>
      </c>
    </row>
    <row r="10" ht="23.1" customHeight="1" spans="1:8">
      <c r="A10" s="18" t="s">
        <v>15</v>
      </c>
      <c r="B10" s="13">
        <f>G10</f>
        <v>210344.73</v>
      </c>
      <c r="C10" s="13">
        <f>H10</f>
        <v>269097.05</v>
      </c>
      <c r="F10" s="34" t="s">
        <v>15</v>
      </c>
      <c r="G10" s="36">
        <v>210344.73</v>
      </c>
      <c r="H10" s="36">
        <v>269097.05</v>
      </c>
    </row>
    <row r="11" ht="23.1" customHeight="1" spans="1:8">
      <c r="A11" s="12" t="s">
        <v>16</v>
      </c>
      <c r="B11" s="13">
        <f>G11</f>
        <v>72.5</v>
      </c>
      <c r="C11" s="13">
        <f>H11</f>
        <v>679.65</v>
      </c>
      <c r="F11" s="34" t="s">
        <v>16</v>
      </c>
      <c r="G11" s="36">
        <v>72.5</v>
      </c>
      <c r="H11" s="36">
        <v>679.65</v>
      </c>
    </row>
    <row r="12" ht="23.1" customHeight="1" spans="1:8">
      <c r="A12" s="18" t="s">
        <v>17</v>
      </c>
      <c r="B12" s="13">
        <f>G12</f>
        <v>0</v>
      </c>
      <c r="C12" s="13">
        <f>H12</f>
        <v>0</v>
      </c>
      <c r="F12" s="34" t="s">
        <v>17</v>
      </c>
      <c r="G12" s="36"/>
      <c r="H12" s="36"/>
    </row>
    <row r="13" ht="23.1" customHeight="1" spans="1:8">
      <c r="A13" s="18" t="s">
        <v>18</v>
      </c>
      <c r="B13" s="13">
        <f>G13</f>
        <v>0</v>
      </c>
      <c r="C13" s="13">
        <f>H13</f>
        <v>27.35</v>
      </c>
      <c r="F13" s="34" t="s">
        <v>18</v>
      </c>
      <c r="G13" s="36"/>
      <c r="H13" s="36">
        <v>27.35</v>
      </c>
    </row>
    <row r="14" ht="21.95" customHeight="1" spans="1:8">
      <c r="A14" s="14" t="s">
        <v>19</v>
      </c>
      <c r="B14" s="13">
        <f>G14</f>
        <v>0</v>
      </c>
      <c r="C14" s="13">
        <f>H14</f>
        <v>0</v>
      </c>
      <c r="F14" s="14" t="s">
        <v>19</v>
      </c>
      <c r="G14" s="36"/>
      <c r="H14" s="36"/>
    </row>
    <row r="15" ht="23.1" customHeight="1" spans="1:8">
      <c r="A15" s="14" t="s">
        <v>20</v>
      </c>
      <c r="B15" s="13"/>
      <c r="C15" s="13"/>
      <c r="F15" s="14" t="s">
        <v>20</v>
      </c>
      <c r="G15" s="35"/>
      <c r="H15" s="35"/>
    </row>
    <row r="16" ht="23.1" customHeight="1" spans="1:8">
      <c r="A16" s="14" t="s">
        <v>21</v>
      </c>
      <c r="B16" s="13"/>
      <c r="C16" s="13"/>
      <c r="F16" s="14" t="s">
        <v>21</v>
      </c>
      <c r="G16" s="35"/>
      <c r="H16" s="35"/>
    </row>
    <row r="17" ht="23.1" customHeight="1" spans="1:8">
      <c r="A17" s="19" t="s">
        <v>22</v>
      </c>
      <c r="B17" s="13"/>
      <c r="C17" s="13"/>
      <c r="F17" s="19" t="s">
        <v>22</v>
      </c>
      <c r="G17" s="37"/>
      <c r="H17" s="37"/>
    </row>
    <row r="18" ht="23.1" customHeight="1" spans="1:8">
      <c r="A18" s="14" t="s">
        <v>23</v>
      </c>
      <c r="B18" s="13"/>
      <c r="C18" s="13"/>
      <c r="F18" s="14" t="s">
        <v>23</v>
      </c>
      <c r="G18" s="35"/>
      <c r="H18" s="35"/>
    </row>
    <row r="19" ht="23.1" customHeight="1" spans="1:8">
      <c r="A19" s="14" t="s">
        <v>24</v>
      </c>
      <c r="B19" s="13"/>
      <c r="C19" s="13"/>
      <c r="F19" s="14" t="s">
        <v>24</v>
      </c>
      <c r="G19" s="38"/>
      <c r="H19" s="38"/>
    </row>
    <row r="20" ht="23.1" customHeight="1" spans="1:8">
      <c r="A20" s="14" t="s">
        <v>25</v>
      </c>
      <c r="B20" s="13"/>
      <c r="C20" s="13"/>
      <c r="F20" s="14" t="s">
        <v>25</v>
      </c>
      <c r="G20" s="35"/>
      <c r="H20" s="35"/>
    </row>
    <row r="21" ht="23.1" customHeight="1" spans="1:8">
      <c r="A21" s="14" t="s">
        <v>26</v>
      </c>
      <c r="B21" s="13"/>
      <c r="C21" s="13"/>
      <c r="F21" s="14" t="s">
        <v>26</v>
      </c>
      <c r="G21" s="35"/>
      <c r="H21" s="35"/>
    </row>
    <row r="22" ht="23.1" customHeight="1" spans="1:8">
      <c r="A22" s="20" t="s">
        <v>27</v>
      </c>
      <c r="B22" s="21">
        <f>B5-B6-B7-B8-B9-B10-B11+B14+B15+B18+B19+B20+B21</f>
        <v>-241325.07</v>
      </c>
      <c r="C22" s="21">
        <f>C5-C6-C7-C8-C9-C10-C11+C14+C15+C18+C19+C20+C21</f>
        <v>-317049.64</v>
      </c>
      <c r="F22" s="34" t="s">
        <v>27</v>
      </c>
      <c r="G22" s="37">
        <v>-241325.07</v>
      </c>
      <c r="H22" s="37">
        <v>-317049.64</v>
      </c>
    </row>
    <row r="23" ht="23.1" customHeight="1" spans="1:8">
      <c r="A23" s="23" t="s">
        <v>28</v>
      </c>
      <c r="B23" s="13">
        <f t="shared" ref="B23:B26" si="2">G23</f>
        <v>0</v>
      </c>
      <c r="C23" s="13">
        <f t="shared" ref="C23:C26" si="3">H23</f>
        <v>0</v>
      </c>
      <c r="F23" s="34" t="s">
        <v>28</v>
      </c>
      <c r="G23" s="35"/>
      <c r="H23" s="35"/>
    </row>
    <row r="24" ht="23.1" customHeight="1" spans="1:8">
      <c r="A24" s="18" t="s">
        <v>29</v>
      </c>
      <c r="B24" s="13">
        <f t="shared" si="2"/>
        <v>0</v>
      </c>
      <c r="C24" s="13">
        <f t="shared" si="3"/>
        <v>0</v>
      </c>
      <c r="F24" s="34" t="s">
        <v>29</v>
      </c>
      <c r="G24" s="36"/>
      <c r="H24" s="36"/>
    </row>
    <row r="25" ht="23.1" customHeight="1" spans="1:8">
      <c r="A25" s="20" t="s">
        <v>30</v>
      </c>
      <c r="B25" s="21">
        <f>B22+B23-B24</f>
        <v>-241325.07</v>
      </c>
      <c r="C25" s="21">
        <f>C22+C23-C24</f>
        <v>-317049.64</v>
      </c>
      <c r="F25" s="34" t="s">
        <v>30</v>
      </c>
      <c r="G25" s="38">
        <v>-241325.07</v>
      </c>
      <c r="H25" s="39">
        <v>-317049.64</v>
      </c>
    </row>
    <row r="26" s="1" customFormat="1" ht="23.1" customHeight="1" spans="1:8">
      <c r="A26" s="18" t="s">
        <v>31</v>
      </c>
      <c r="B26" s="13">
        <f>G26</f>
        <v>0</v>
      </c>
      <c r="C26" s="13">
        <f>H26</f>
        <v>0</v>
      </c>
      <c r="D26"/>
      <c r="E26"/>
      <c r="F26" s="34" t="s">
        <v>31</v>
      </c>
      <c r="G26" s="35"/>
      <c r="H26" s="35"/>
    </row>
    <row r="27" s="1" customFormat="1" ht="23.1" customHeight="1" spans="1:8">
      <c r="A27" s="20" t="s">
        <v>32</v>
      </c>
      <c r="B27" s="21">
        <f>B25-B26</f>
        <v>-241325.07</v>
      </c>
      <c r="C27" s="21">
        <f>C25-C26</f>
        <v>-317049.64</v>
      </c>
      <c r="F27" s="40" t="s">
        <v>32</v>
      </c>
      <c r="G27" s="41">
        <v>-241325.07</v>
      </c>
      <c r="H27" s="41">
        <v>-317049.64</v>
      </c>
    </row>
    <row r="28" ht="23.1" customHeight="1" spans="1:8">
      <c r="A28" s="23" t="s">
        <v>70</v>
      </c>
      <c r="B28" s="13">
        <f t="shared" ref="B28:B32" si="4">G28</f>
        <v>-241325.07</v>
      </c>
      <c r="C28" s="13">
        <f>H28</f>
        <v>-317049.64</v>
      </c>
      <c r="D28" s="1"/>
      <c r="E28" s="1"/>
      <c r="F28" s="40" t="s">
        <v>70</v>
      </c>
      <c r="G28" s="41">
        <v>-241325.07</v>
      </c>
      <c r="H28" s="41">
        <v>-317049.64</v>
      </c>
    </row>
    <row r="29" ht="23.1" customHeight="1" spans="1:8">
      <c r="A29" s="23" t="s">
        <v>71</v>
      </c>
      <c r="B29" s="13">
        <f t="shared" si="4"/>
        <v>0</v>
      </c>
      <c r="C29" s="13">
        <f t="shared" ref="C28:C32" si="5">H29</f>
        <v>0</v>
      </c>
      <c r="F29" s="40" t="s">
        <v>71</v>
      </c>
      <c r="G29" s="41"/>
      <c r="H29" s="41"/>
    </row>
    <row r="30" spans="1:8">
      <c r="A30" s="23" t="s">
        <v>72</v>
      </c>
      <c r="B30" s="13">
        <f t="shared" si="4"/>
        <v>0</v>
      </c>
      <c r="C30" s="13">
        <f t="shared" si="5"/>
        <v>0</v>
      </c>
      <c r="F30" s="40" t="s">
        <v>72</v>
      </c>
      <c r="G30" s="41"/>
      <c r="H30" s="41"/>
    </row>
    <row r="31" spans="1:8">
      <c r="A31" s="23" t="s">
        <v>49</v>
      </c>
      <c r="B31" s="13">
        <f t="shared" si="4"/>
        <v>0</v>
      </c>
      <c r="C31" s="13">
        <f t="shared" si="5"/>
        <v>0</v>
      </c>
      <c r="F31" s="40" t="s">
        <v>49</v>
      </c>
      <c r="G31" s="40"/>
      <c r="H31" s="40"/>
    </row>
    <row r="32" spans="1:8">
      <c r="A32" s="23" t="s">
        <v>50</v>
      </c>
      <c r="B32" s="13">
        <f t="shared" si="4"/>
        <v>0</v>
      </c>
      <c r="C32" s="13">
        <f t="shared" si="5"/>
        <v>0</v>
      </c>
      <c r="F32" s="40" t="s">
        <v>50</v>
      </c>
      <c r="G32" s="40"/>
      <c r="H32" s="40"/>
    </row>
    <row r="33" spans="3:3">
      <c r="C33">
        <f>C27-H27</f>
        <v>0</v>
      </c>
    </row>
    <row r="36" spans="2:3">
      <c r="B36" s="42"/>
      <c r="C36" s="42"/>
    </row>
    <row r="37" spans="1:3">
      <c r="A37" t="s">
        <v>116</v>
      </c>
      <c r="B37" s="42">
        <v>0</v>
      </c>
      <c r="C37" s="42">
        <v>0</v>
      </c>
    </row>
  </sheetData>
  <mergeCells count="1">
    <mergeCell ref="A1:C1"/>
  </mergeCells>
  <pageMargins left="0.75" right="0.75" top="1" bottom="1" header="0.511805555555556" footer="0.511805555555556"/>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A10" sqref="A10"/>
    </sheetView>
  </sheetViews>
  <sheetFormatPr defaultColWidth="9" defaultRowHeight="14.25" outlineLevelCol="7"/>
  <cols>
    <col min="1" max="1" width="37.625" customWidth="1"/>
    <col min="2" max="2" width="15" customWidth="1"/>
    <col min="3" max="3" width="17" customWidth="1"/>
    <col min="6" max="6" width="41.625" customWidth="1"/>
    <col min="7" max="7" width="14.625" customWidth="1"/>
    <col min="8" max="8" width="17" customWidth="1"/>
  </cols>
  <sheetData>
    <row r="1" ht="32.1" customHeight="1" spans="1:3">
      <c r="A1" s="2" t="s">
        <v>93</v>
      </c>
      <c r="B1" s="2"/>
      <c r="C1" s="2"/>
    </row>
    <row r="2" ht="17.1" customHeight="1" spans="1:3">
      <c r="A2" s="3"/>
      <c r="B2" s="3"/>
      <c r="C2" s="4" t="s">
        <v>67</v>
      </c>
    </row>
    <row r="3" ht="21" customHeight="1" spans="1:3">
      <c r="A3" s="5" t="s">
        <v>97</v>
      </c>
      <c r="B3" s="5" t="str">
        <f>分公司3!B3</f>
        <v> 20XX 年X月</v>
      </c>
      <c r="C3" s="6" t="s">
        <v>69</v>
      </c>
    </row>
    <row r="4" ht="26.1" customHeight="1" spans="1:8">
      <c r="A4" s="7" t="s">
        <v>5</v>
      </c>
      <c r="B4" s="8" t="s">
        <v>6</v>
      </c>
      <c r="C4" s="9" t="s">
        <v>7</v>
      </c>
      <c r="F4" s="10" t="s">
        <v>5</v>
      </c>
      <c r="G4" s="11" t="s">
        <v>6</v>
      </c>
      <c r="H4" s="11" t="s">
        <v>7</v>
      </c>
    </row>
    <row r="5" ht="23.1" customHeight="1" spans="1:8">
      <c r="A5" s="12" t="s">
        <v>10</v>
      </c>
      <c r="B5" s="13">
        <f t="shared" ref="B5:B8" si="0">G5</f>
        <v>0</v>
      </c>
      <c r="C5" s="13">
        <f t="shared" ref="C5:C8" si="1">H5</f>
        <v>0</v>
      </c>
      <c r="F5" s="27" t="s">
        <v>10</v>
      </c>
      <c r="G5" s="28"/>
      <c r="H5" s="28"/>
    </row>
    <row r="6" ht="23.1" customHeight="1" spans="1:8">
      <c r="A6" s="12" t="s">
        <v>11</v>
      </c>
      <c r="B6" s="16">
        <f>G6+B37</f>
        <v>57385.04</v>
      </c>
      <c r="C6" s="16">
        <f>H6+C37</f>
        <v>344145.09</v>
      </c>
      <c r="F6" s="27" t="s">
        <v>11</v>
      </c>
      <c r="G6" s="28"/>
      <c r="H6" s="28"/>
    </row>
    <row r="7" ht="21.95" customHeight="1" spans="1:8">
      <c r="A7" s="12" t="s">
        <v>12</v>
      </c>
      <c r="B7" s="13">
        <f t="shared" si="0"/>
        <v>0</v>
      </c>
      <c r="C7" s="13">
        <f t="shared" si="1"/>
        <v>0</v>
      </c>
      <c r="F7" s="27" t="s">
        <v>12</v>
      </c>
      <c r="G7" s="29"/>
      <c r="H7" s="29"/>
    </row>
    <row r="8" ht="23.1" customHeight="1" spans="1:8">
      <c r="A8" s="12" t="s">
        <v>13</v>
      </c>
      <c r="B8" s="13">
        <f t="shared" si="0"/>
        <v>33408.39</v>
      </c>
      <c r="C8" s="13">
        <f t="shared" si="1"/>
        <v>357147.89</v>
      </c>
      <c r="F8" s="27" t="s">
        <v>13</v>
      </c>
      <c r="G8" s="30">
        <v>33408.39</v>
      </c>
      <c r="H8" s="30">
        <v>357147.89</v>
      </c>
    </row>
    <row r="9" ht="23.1" customHeight="1" spans="1:8">
      <c r="A9" s="12" t="s">
        <v>14</v>
      </c>
      <c r="B9" s="16">
        <f>G9-B37</f>
        <v>15449.5</v>
      </c>
      <c r="C9" s="16">
        <f>H9-C37</f>
        <v>119261.79</v>
      </c>
      <c r="F9" s="27" t="s">
        <v>14</v>
      </c>
      <c r="G9" s="30">
        <v>72834.54</v>
      </c>
      <c r="H9" s="30">
        <v>463406.88</v>
      </c>
    </row>
    <row r="10" ht="23.1" customHeight="1" spans="1:8">
      <c r="A10" s="18" t="s">
        <v>15</v>
      </c>
      <c r="B10" s="13">
        <f>G10</f>
        <v>84008</v>
      </c>
      <c r="C10" s="13">
        <f>H10</f>
        <v>598362.38</v>
      </c>
      <c r="F10" s="27" t="s">
        <v>15</v>
      </c>
      <c r="G10" s="30">
        <v>84008</v>
      </c>
      <c r="H10" s="30">
        <v>598362.38</v>
      </c>
    </row>
    <row r="11" ht="23.1" customHeight="1" spans="1:8">
      <c r="A11" s="12" t="s">
        <v>16</v>
      </c>
      <c r="B11" s="13">
        <f>G11</f>
        <v>60.93</v>
      </c>
      <c r="C11" s="13">
        <f>H11</f>
        <v>529.46</v>
      </c>
      <c r="F11" s="27" t="s">
        <v>16</v>
      </c>
      <c r="G11" s="30">
        <v>60.93</v>
      </c>
      <c r="H11" s="30">
        <v>529.46</v>
      </c>
    </row>
    <row r="12" ht="23.1" customHeight="1" spans="1:8">
      <c r="A12" s="18" t="s">
        <v>17</v>
      </c>
      <c r="B12" s="13">
        <f>G12</f>
        <v>0</v>
      </c>
      <c r="C12" s="13">
        <f>H12</f>
        <v>0</v>
      </c>
      <c r="F12" s="27" t="s">
        <v>17</v>
      </c>
      <c r="G12" s="30"/>
      <c r="H12" s="30"/>
    </row>
    <row r="13" ht="23.1" customHeight="1" spans="1:8">
      <c r="A13" s="18" t="s">
        <v>18</v>
      </c>
      <c r="B13" s="13">
        <f>G13</f>
        <v>0</v>
      </c>
      <c r="C13" s="13">
        <f>H13</f>
        <v>26.65</v>
      </c>
      <c r="F13" s="27" t="s">
        <v>18</v>
      </c>
      <c r="G13" s="30"/>
      <c r="H13" s="30">
        <v>26.65</v>
      </c>
    </row>
    <row r="14" ht="21.95" customHeight="1" spans="1:8">
      <c r="A14" s="14" t="s">
        <v>19</v>
      </c>
      <c r="B14" s="13">
        <f>G14</f>
        <v>0</v>
      </c>
      <c r="C14" s="13">
        <f>H14</f>
        <v>7275.8</v>
      </c>
      <c r="F14" s="27" t="s">
        <v>19</v>
      </c>
      <c r="G14" s="30"/>
      <c r="H14" s="30">
        <v>7275.8</v>
      </c>
    </row>
    <row r="15" ht="23.1" customHeight="1" spans="1:8">
      <c r="A15" s="14" t="s">
        <v>20</v>
      </c>
      <c r="B15" s="13"/>
      <c r="C15" s="13"/>
      <c r="F15" s="27" t="s">
        <v>20</v>
      </c>
      <c r="G15" s="29"/>
      <c r="H15" s="29"/>
    </row>
    <row r="16" ht="23.1" customHeight="1" spans="1:8">
      <c r="A16" s="14" t="s">
        <v>21</v>
      </c>
      <c r="B16" s="13"/>
      <c r="C16" s="13"/>
      <c r="F16" s="27" t="s">
        <v>21</v>
      </c>
      <c r="G16" s="29"/>
      <c r="H16" s="29"/>
    </row>
    <row r="17" ht="23.1" customHeight="1" spans="1:8">
      <c r="A17" s="19" t="s">
        <v>22</v>
      </c>
      <c r="B17" s="13"/>
      <c r="C17" s="13"/>
      <c r="F17" s="27" t="s">
        <v>22</v>
      </c>
      <c r="G17" s="29"/>
      <c r="H17" s="29"/>
    </row>
    <row r="18" ht="23.1" customHeight="1" spans="1:8">
      <c r="A18" s="14" t="s">
        <v>23</v>
      </c>
      <c r="B18" s="13"/>
      <c r="C18" s="13"/>
      <c r="F18" s="27" t="s">
        <v>23</v>
      </c>
      <c r="G18" s="28"/>
      <c r="H18" s="28"/>
    </row>
    <row r="19" ht="23.1" customHeight="1" spans="1:8">
      <c r="A19" s="14" t="s">
        <v>24</v>
      </c>
      <c r="B19" s="13"/>
      <c r="C19" s="13"/>
      <c r="F19" s="27" t="s">
        <v>24</v>
      </c>
      <c r="G19" s="28"/>
      <c r="H19" s="28"/>
    </row>
    <row r="20" ht="23.1" customHeight="1" spans="1:8">
      <c r="A20" s="14" t="s">
        <v>25</v>
      </c>
      <c r="B20" s="13"/>
      <c r="C20" s="13"/>
      <c r="F20" s="27" t="s">
        <v>25</v>
      </c>
      <c r="G20" s="28"/>
      <c r="H20" s="28"/>
    </row>
    <row r="21" ht="23.1" customHeight="1" spans="1:8">
      <c r="A21" s="14" t="s">
        <v>26</v>
      </c>
      <c r="B21" s="13"/>
      <c r="C21" s="13"/>
      <c r="F21" s="27" t="s">
        <v>26</v>
      </c>
      <c r="G21" s="28"/>
      <c r="H21" s="28"/>
    </row>
    <row r="22" ht="23.1" customHeight="1" spans="1:8">
      <c r="A22" s="20" t="s">
        <v>27</v>
      </c>
      <c r="B22" s="21">
        <f>B5-B6-B7-B8-B9-B10-B11+B14+B15+B18+B19+B20+B21</f>
        <v>-190311.86</v>
      </c>
      <c r="C22" s="21">
        <f>C5-C6-C7-C8-C9-C10-C11+C14+C15+C18+C19+C20+C21</f>
        <v>-1412170.81</v>
      </c>
      <c r="F22" s="27" t="s">
        <v>27</v>
      </c>
      <c r="G22" s="30">
        <v>-190311.86</v>
      </c>
      <c r="H22" s="30">
        <v>-1412170.81</v>
      </c>
    </row>
    <row r="23" ht="23.1" customHeight="1" spans="1:8">
      <c r="A23" s="23" t="s">
        <v>28</v>
      </c>
      <c r="B23" s="13">
        <f t="shared" ref="B23:B26" si="2">G23</f>
        <v>0</v>
      </c>
      <c r="C23" s="13">
        <f t="shared" ref="C23:C26" si="3">H23</f>
        <v>0</v>
      </c>
      <c r="F23" s="27" t="s">
        <v>28</v>
      </c>
      <c r="G23" s="29"/>
      <c r="H23" s="29"/>
    </row>
    <row r="24" ht="23.1" customHeight="1" spans="1:8">
      <c r="A24" s="18" t="s">
        <v>29</v>
      </c>
      <c r="B24" s="13">
        <f t="shared" si="2"/>
        <v>0</v>
      </c>
      <c r="C24" s="13">
        <f t="shared" si="3"/>
        <v>0</v>
      </c>
      <c r="F24" s="27" t="s">
        <v>29</v>
      </c>
      <c r="G24" s="29"/>
      <c r="H24" s="29"/>
    </row>
    <row r="25" ht="23.1" customHeight="1" spans="1:8">
      <c r="A25" s="20" t="s">
        <v>30</v>
      </c>
      <c r="B25" s="21">
        <f>B22+B23-B24</f>
        <v>-190311.86</v>
      </c>
      <c r="C25" s="21">
        <f>C22+C23-C24</f>
        <v>-1412170.81</v>
      </c>
      <c r="F25" s="27" t="s">
        <v>30</v>
      </c>
      <c r="G25" s="30">
        <v>-190311.86</v>
      </c>
      <c r="H25" s="30">
        <v>-1412170.81</v>
      </c>
    </row>
    <row r="26" s="1" customFormat="1" ht="23.1" customHeight="1" spans="1:8">
      <c r="A26" s="18" t="s">
        <v>31</v>
      </c>
      <c r="B26" s="13">
        <f t="shared" si="2"/>
        <v>0</v>
      </c>
      <c r="C26" s="13">
        <f t="shared" si="3"/>
        <v>0</v>
      </c>
      <c r="F26" s="27" t="s">
        <v>31</v>
      </c>
      <c r="G26" s="29"/>
      <c r="H26" s="29"/>
    </row>
    <row r="27" s="1" customFormat="1" ht="23.1" customHeight="1" spans="1:8">
      <c r="A27" s="20" t="s">
        <v>32</v>
      </c>
      <c r="B27" s="21">
        <f>B25-B26</f>
        <v>-190311.86</v>
      </c>
      <c r="C27" s="21">
        <f>C25-C26</f>
        <v>-1412170.81</v>
      </c>
      <c r="F27" s="27" t="s">
        <v>32</v>
      </c>
      <c r="G27" s="30">
        <v>-190311.86</v>
      </c>
      <c r="H27" s="30">
        <v>-1412170.81</v>
      </c>
    </row>
    <row r="28" ht="23.1" customHeight="1" spans="1:8">
      <c r="A28" s="23" t="s">
        <v>70</v>
      </c>
      <c r="B28" s="13">
        <f t="shared" ref="B28:B32" si="4">G28</f>
        <v>-190311.86</v>
      </c>
      <c r="C28" s="13">
        <f t="shared" ref="C28:C32" si="5">H28</f>
        <v>-1412170.81</v>
      </c>
      <c r="F28" s="27" t="s">
        <v>70</v>
      </c>
      <c r="G28" s="30">
        <v>-190311.86</v>
      </c>
      <c r="H28" s="30">
        <v>-1412170.81</v>
      </c>
    </row>
    <row r="29" ht="23.1" customHeight="1" spans="1:8">
      <c r="A29" s="23" t="s">
        <v>71</v>
      </c>
      <c r="B29" s="13">
        <f t="shared" si="4"/>
        <v>0</v>
      </c>
      <c r="C29" s="13">
        <f t="shared" si="5"/>
        <v>0</v>
      </c>
      <c r="F29" s="27" t="s">
        <v>71</v>
      </c>
      <c r="G29" s="29"/>
      <c r="H29" s="31"/>
    </row>
    <row r="30" spans="1:8">
      <c r="A30" s="23" t="s">
        <v>72</v>
      </c>
      <c r="B30" s="13">
        <f t="shared" si="4"/>
        <v>0</v>
      </c>
      <c r="C30" s="13">
        <f t="shared" si="5"/>
        <v>0</v>
      </c>
      <c r="F30" s="27" t="s">
        <v>72</v>
      </c>
      <c r="G30" s="29"/>
      <c r="H30" s="31"/>
    </row>
    <row r="31" spans="1:8">
      <c r="A31" s="23" t="s">
        <v>49</v>
      </c>
      <c r="B31" s="13">
        <f t="shared" si="4"/>
        <v>0</v>
      </c>
      <c r="C31" s="13">
        <f t="shared" si="5"/>
        <v>0</v>
      </c>
      <c r="F31" s="27" t="s">
        <v>49</v>
      </c>
      <c r="G31" s="28"/>
      <c r="H31" s="28"/>
    </row>
    <row r="32" spans="1:8">
      <c r="A32" s="23" t="s">
        <v>50</v>
      </c>
      <c r="B32" s="13">
        <f t="shared" si="4"/>
        <v>0</v>
      </c>
      <c r="C32" s="13">
        <f t="shared" si="5"/>
        <v>0</v>
      </c>
      <c r="F32" s="27" t="s">
        <v>50</v>
      </c>
      <c r="G32" s="29"/>
      <c r="H32" s="28"/>
    </row>
    <row r="33" spans="3:3">
      <c r="C33">
        <f>C27-H27</f>
        <v>0</v>
      </c>
    </row>
    <row r="37" spans="1:3">
      <c r="A37" t="s">
        <v>116</v>
      </c>
      <c r="B37" s="32">
        <v>57385.04</v>
      </c>
      <c r="C37" s="32">
        <v>344145.09</v>
      </c>
    </row>
  </sheetData>
  <mergeCells count="1">
    <mergeCell ref="A1:C1"/>
  </mergeCells>
  <pageMargins left="0.75" right="0.75" top="1" bottom="1" header="0.511805555555556" footer="0.511805555555556"/>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C14" sqref="C14"/>
    </sheetView>
  </sheetViews>
  <sheetFormatPr defaultColWidth="9" defaultRowHeight="14.25" outlineLevelCol="7"/>
  <cols>
    <col min="1" max="1" width="37.625" customWidth="1"/>
    <col min="2" max="2" width="15" customWidth="1"/>
    <col min="3" max="3" width="17" customWidth="1"/>
    <col min="6" max="6" width="41.625" customWidth="1"/>
    <col min="7" max="7" width="17.75" customWidth="1"/>
    <col min="8" max="8" width="16.375" customWidth="1"/>
  </cols>
  <sheetData>
    <row r="1" ht="32.1" customHeight="1" spans="1:3">
      <c r="A1" s="2" t="s">
        <v>93</v>
      </c>
      <c r="B1" s="2"/>
      <c r="C1" s="2"/>
    </row>
    <row r="2" ht="17.1" customHeight="1" spans="1:3">
      <c r="A2" s="3"/>
      <c r="B2" s="3"/>
      <c r="C2" s="4" t="s">
        <v>67</v>
      </c>
    </row>
    <row r="3" ht="21" customHeight="1" spans="1:3">
      <c r="A3" s="5" t="s">
        <v>97</v>
      </c>
      <c r="B3" s="5" t="str">
        <f>分公司4!B3</f>
        <v> 20XX 年X月</v>
      </c>
      <c r="C3" s="6" t="s">
        <v>69</v>
      </c>
    </row>
    <row r="4" ht="26.1" customHeight="1" spans="1:8">
      <c r="A4" s="7" t="s">
        <v>5</v>
      </c>
      <c r="B4" s="8" t="s">
        <v>6</v>
      </c>
      <c r="C4" s="9" t="s">
        <v>7</v>
      </c>
      <c r="F4" s="10" t="s">
        <v>5</v>
      </c>
      <c r="G4" s="11" t="s">
        <v>6</v>
      </c>
      <c r="H4" s="11" t="s">
        <v>7</v>
      </c>
    </row>
    <row r="5" ht="23.1" customHeight="1" spans="1:8">
      <c r="A5" s="12" t="s">
        <v>10</v>
      </c>
      <c r="B5" s="13">
        <f t="shared" ref="B5:B8" si="0">G5</f>
        <v>0</v>
      </c>
      <c r="C5" s="13">
        <f t="shared" ref="C5:C8" si="1">H5</f>
        <v>0</v>
      </c>
      <c r="F5" s="14" t="s">
        <v>10</v>
      </c>
      <c r="G5" s="15"/>
      <c r="H5" s="15"/>
    </row>
    <row r="6" ht="23.1" customHeight="1" spans="1:8">
      <c r="A6" s="12" t="s">
        <v>11</v>
      </c>
      <c r="B6" s="16">
        <f>G6+B37</f>
        <v>28603</v>
      </c>
      <c r="C6" s="16">
        <f>H6+C37</f>
        <v>242479.36</v>
      </c>
      <c r="F6" s="14" t="s">
        <v>11</v>
      </c>
      <c r="G6" s="15"/>
      <c r="H6" s="15"/>
    </row>
    <row r="7" ht="21.95" customHeight="1" spans="1:8">
      <c r="A7" s="12" t="s">
        <v>12</v>
      </c>
      <c r="B7" s="13">
        <f t="shared" si="0"/>
        <v>0</v>
      </c>
      <c r="C7" s="13">
        <f t="shared" si="1"/>
        <v>0</v>
      </c>
      <c r="F7" s="14" t="s">
        <v>12</v>
      </c>
      <c r="G7" s="15"/>
      <c r="H7" s="15"/>
    </row>
    <row r="8" ht="23.1" customHeight="1" spans="1:8">
      <c r="A8" s="12" t="s">
        <v>13</v>
      </c>
      <c r="B8" s="13">
        <f t="shared" si="0"/>
        <v>67851.99</v>
      </c>
      <c r="C8" s="13">
        <f t="shared" si="1"/>
        <v>356286.83</v>
      </c>
      <c r="F8" s="14" t="s">
        <v>13</v>
      </c>
      <c r="G8" s="17">
        <v>67851.99</v>
      </c>
      <c r="H8" s="17">
        <v>356286.83</v>
      </c>
    </row>
    <row r="9" ht="23.1" customHeight="1" spans="1:8">
      <c r="A9" s="12" t="s">
        <v>14</v>
      </c>
      <c r="B9" s="16">
        <f>G9-B37</f>
        <v>9516.8</v>
      </c>
      <c r="C9" s="16">
        <f>H9-C37</f>
        <v>120726.45</v>
      </c>
      <c r="F9" s="14" t="s">
        <v>14</v>
      </c>
      <c r="G9" s="17">
        <v>38119.8</v>
      </c>
      <c r="H9" s="17">
        <v>363205.81</v>
      </c>
    </row>
    <row r="10" ht="23.1" customHeight="1" spans="1:8">
      <c r="A10" s="18" t="s">
        <v>15</v>
      </c>
      <c r="B10" s="13">
        <f>G10</f>
        <v>190883.58</v>
      </c>
      <c r="C10" s="13">
        <f>H10</f>
        <v>1229168.51</v>
      </c>
      <c r="F10" s="14" t="s">
        <v>15</v>
      </c>
      <c r="G10" s="17">
        <v>190883.58</v>
      </c>
      <c r="H10" s="17">
        <v>1229168.51</v>
      </c>
    </row>
    <row r="11" ht="23.1" customHeight="1" spans="1:8">
      <c r="A11" s="12" t="s">
        <v>16</v>
      </c>
      <c r="B11" s="13">
        <f>G11</f>
        <v>50</v>
      </c>
      <c r="C11" s="13">
        <f>H11</f>
        <v>450.16</v>
      </c>
      <c r="F11" s="14" t="s">
        <v>16</v>
      </c>
      <c r="G11" s="17">
        <v>50</v>
      </c>
      <c r="H11" s="17">
        <v>450.16</v>
      </c>
    </row>
    <row r="12" ht="23.1" customHeight="1" spans="1:8">
      <c r="A12" s="18" t="s">
        <v>17</v>
      </c>
      <c r="B12" s="13">
        <f>G12</f>
        <v>0</v>
      </c>
      <c r="C12" s="13">
        <f>H12</f>
        <v>0</v>
      </c>
      <c r="F12" s="14" t="s">
        <v>17</v>
      </c>
      <c r="G12" s="17"/>
      <c r="H12" s="17"/>
    </row>
    <row r="13" ht="23.1" customHeight="1" spans="1:8">
      <c r="A13" s="18" t="s">
        <v>18</v>
      </c>
      <c r="B13" s="13">
        <f>G13</f>
        <v>0</v>
      </c>
      <c r="C13" s="13">
        <f>H13</f>
        <v>35.09</v>
      </c>
      <c r="F13" s="14" t="s">
        <v>18</v>
      </c>
      <c r="G13" s="17"/>
      <c r="H13" s="17">
        <v>35.09</v>
      </c>
    </row>
    <row r="14" ht="21.95" customHeight="1" spans="1:8">
      <c r="A14" s="14" t="s">
        <v>19</v>
      </c>
      <c r="B14" s="13">
        <f>G14</f>
        <v>0</v>
      </c>
      <c r="C14" s="13">
        <f>H14</f>
        <v>29960.27</v>
      </c>
      <c r="F14" s="14" t="s">
        <v>19</v>
      </c>
      <c r="G14" s="17"/>
      <c r="H14" s="17">
        <v>29960.27</v>
      </c>
    </row>
    <row r="15" ht="23.1" customHeight="1" spans="1:8">
      <c r="A15" s="14" t="s">
        <v>20</v>
      </c>
      <c r="B15" s="13"/>
      <c r="C15" s="13"/>
      <c r="F15" s="14" t="s">
        <v>20</v>
      </c>
      <c r="G15" s="15"/>
      <c r="H15" s="15"/>
    </row>
    <row r="16" ht="23.1" customHeight="1" spans="1:8">
      <c r="A16" s="14" t="s">
        <v>21</v>
      </c>
      <c r="B16" s="13"/>
      <c r="C16" s="13"/>
      <c r="F16" s="14" t="s">
        <v>21</v>
      </c>
      <c r="G16" s="15"/>
      <c r="H16" s="15"/>
    </row>
    <row r="17" ht="23.1" customHeight="1" spans="1:8">
      <c r="A17" s="19" t="s">
        <v>22</v>
      </c>
      <c r="B17" s="13"/>
      <c r="C17" s="13"/>
      <c r="F17" s="19" t="s">
        <v>22</v>
      </c>
      <c r="G17" s="15"/>
      <c r="H17" s="15"/>
    </row>
    <row r="18" ht="23.1" customHeight="1" spans="1:8">
      <c r="A18" s="14" t="s">
        <v>23</v>
      </c>
      <c r="B18" s="13"/>
      <c r="C18" s="13"/>
      <c r="F18" s="14" t="s">
        <v>23</v>
      </c>
      <c r="G18" s="15"/>
      <c r="H18" s="15"/>
    </row>
    <row r="19" ht="23.1" customHeight="1" spans="1:8">
      <c r="A19" s="14" t="s">
        <v>24</v>
      </c>
      <c r="B19" s="13"/>
      <c r="C19" s="13"/>
      <c r="F19" s="14" t="s">
        <v>24</v>
      </c>
      <c r="G19" s="15"/>
      <c r="H19" s="15"/>
    </row>
    <row r="20" ht="23.1" customHeight="1" spans="1:8">
      <c r="A20" s="14" t="s">
        <v>25</v>
      </c>
      <c r="B20" s="13"/>
      <c r="C20" s="13"/>
      <c r="F20" s="14" t="s">
        <v>25</v>
      </c>
      <c r="G20" s="15"/>
      <c r="H20" s="15"/>
    </row>
    <row r="21" ht="23.1" customHeight="1" spans="1:8">
      <c r="A21" s="14" t="s">
        <v>26</v>
      </c>
      <c r="B21" s="13"/>
      <c r="C21" s="13"/>
      <c r="F21" s="14" t="s">
        <v>26</v>
      </c>
      <c r="G21" s="15"/>
      <c r="H21" s="15"/>
    </row>
    <row r="22" ht="23.1" customHeight="1" spans="1:8">
      <c r="A22" s="20" t="s">
        <v>27</v>
      </c>
      <c r="B22" s="21">
        <f>B5-B6-B7-B8-B9-B10-B11+B14+B15+B18+B19+B20+B21</f>
        <v>-296905.37</v>
      </c>
      <c r="C22" s="21">
        <f>C5-C6-C7-C8-C9-C10-C11+C14+C15+C18+C19+C20+C21</f>
        <v>-1919151.04</v>
      </c>
      <c r="F22" s="14" t="s">
        <v>27</v>
      </c>
      <c r="G22" s="22">
        <v>-296905.37</v>
      </c>
      <c r="H22" s="22">
        <v>-1919151.04</v>
      </c>
    </row>
    <row r="23" ht="23.1" customHeight="1" spans="1:8">
      <c r="A23" s="23" t="s">
        <v>28</v>
      </c>
      <c r="B23" s="13">
        <f t="shared" ref="B23:B26" si="2">G23</f>
        <v>0</v>
      </c>
      <c r="C23" s="13">
        <f>H23</f>
        <v>0</v>
      </c>
      <c r="F23" s="14" t="s">
        <v>28</v>
      </c>
      <c r="G23" s="15"/>
      <c r="H23" s="15"/>
    </row>
    <row r="24" ht="23.1" customHeight="1" spans="1:8">
      <c r="A24" s="18" t="s">
        <v>29</v>
      </c>
      <c r="B24" s="13">
        <f t="shared" si="2"/>
        <v>0</v>
      </c>
      <c r="C24" s="13">
        <f t="shared" ref="C23:C26" si="3">H24</f>
        <v>0</v>
      </c>
      <c r="F24" s="14" t="s">
        <v>29</v>
      </c>
      <c r="G24" s="15"/>
      <c r="H24" s="15"/>
    </row>
    <row r="25" ht="23.1" customHeight="1" spans="1:8">
      <c r="A25" s="20" t="s">
        <v>30</v>
      </c>
      <c r="B25" s="21">
        <f>B22+B23-B24</f>
        <v>-296905.37</v>
      </c>
      <c r="C25" s="21">
        <f>C22+C23-C24</f>
        <v>-1919151.04</v>
      </c>
      <c r="F25" s="14" t="s">
        <v>30</v>
      </c>
      <c r="G25" s="22">
        <v>-296905.37</v>
      </c>
      <c r="H25" s="22">
        <v>-1919151.04</v>
      </c>
    </row>
    <row r="26" s="1" customFormat="1" ht="23.1" customHeight="1" spans="1:8">
      <c r="A26" s="18" t="s">
        <v>31</v>
      </c>
      <c r="B26" s="13">
        <f t="shared" si="2"/>
        <v>0</v>
      </c>
      <c r="C26" s="13">
        <f t="shared" si="3"/>
        <v>0</v>
      </c>
      <c r="D26"/>
      <c r="E26"/>
      <c r="F26" s="14" t="s">
        <v>31</v>
      </c>
      <c r="G26" s="15"/>
      <c r="H26" s="15"/>
    </row>
    <row r="27" s="1" customFormat="1" ht="23.1" customHeight="1" spans="1:8">
      <c r="A27" s="20" t="s">
        <v>32</v>
      </c>
      <c r="B27" s="21">
        <f>B25-B26</f>
        <v>-296905.37</v>
      </c>
      <c r="C27" s="21">
        <f>C25-C26</f>
        <v>-1919151.04</v>
      </c>
      <c r="F27" s="14" t="s">
        <v>32</v>
      </c>
      <c r="G27" s="17">
        <v>-296905.37</v>
      </c>
      <c r="H27" s="17">
        <v>-1919151.04</v>
      </c>
    </row>
    <row r="28" ht="23.1" customHeight="1" spans="1:8">
      <c r="A28" s="23" t="s">
        <v>70</v>
      </c>
      <c r="B28" s="13">
        <f t="shared" ref="B28:B32" si="4">G28</f>
        <v>-296905.37</v>
      </c>
      <c r="C28" s="13">
        <f t="shared" ref="C28:C32" si="5">H28</f>
        <v>-1919151.04</v>
      </c>
      <c r="D28" s="1"/>
      <c r="E28" s="1"/>
      <c r="F28" s="14" t="s">
        <v>70</v>
      </c>
      <c r="G28" s="17">
        <v>-296905.37</v>
      </c>
      <c r="H28" s="17">
        <v>-1919151.04</v>
      </c>
    </row>
    <row r="29" ht="23.1" customHeight="1" spans="1:8">
      <c r="A29" s="23" t="s">
        <v>71</v>
      </c>
      <c r="B29" s="13">
        <f t="shared" si="4"/>
        <v>0</v>
      </c>
      <c r="C29" s="13">
        <f t="shared" si="5"/>
        <v>0</v>
      </c>
      <c r="F29" s="14" t="s">
        <v>71</v>
      </c>
      <c r="G29" s="24"/>
      <c r="H29" s="25"/>
    </row>
    <row r="30" spans="1:8">
      <c r="A30" s="23" t="s">
        <v>72</v>
      </c>
      <c r="B30" s="13">
        <f t="shared" si="4"/>
        <v>0</v>
      </c>
      <c r="C30" s="13">
        <f t="shared" si="5"/>
        <v>0</v>
      </c>
      <c r="F30" s="14" t="s">
        <v>72</v>
      </c>
      <c r="G30" s="24"/>
      <c r="H30" s="25"/>
    </row>
    <row r="31" spans="1:8">
      <c r="A31" s="23" t="s">
        <v>49</v>
      </c>
      <c r="B31" s="13">
        <f t="shared" si="4"/>
        <v>0</v>
      </c>
      <c r="C31" s="13">
        <f t="shared" si="5"/>
        <v>0</v>
      </c>
      <c r="F31" s="14" t="s">
        <v>49</v>
      </c>
      <c r="G31" s="15"/>
      <c r="H31" s="15"/>
    </row>
    <row r="32" spans="1:8">
      <c r="A32" s="23" t="s">
        <v>50</v>
      </c>
      <c r="B32" s="13">
        <f t="shared" si="4"/>
        <v>0</v>
      </c>
      <c r="C32" s="13">
        <f t="shared" si="5"/>
        <v>0</v>
      </c>
      <c r="F32" s="14" t="s">
        <v>50</v>
      </c>
      <c r="G32" s="24"/>
      <c r="H32" s="15"/>
    </row>
    <row r="33" spans="3:3">
      <c r="C33">
        <f>C28-H28</f>
        <v>0</v>
      </c>
    </row>
    <row r="37" spans="1:3">
      <c r="A37" t="s">
        <v>116</v>
      </c>
      <c r="B37" s="26">
        <v>28603</v>
      </c>
      <c r="C37" s="26">
        <v>242479.36</v>
      </c>
    </row>
  </sheetData>
  <mergeCells count="1">
    <mergeCell ref="A1:C1"/>
  </mergeCells>
  <pageMargins left="0.75" right="0.75" top="1" bottom="1" header="0.511805555555556" footer="0.511805555555556"/>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C12" sqref="C12"/>
    </sheetView>
  </sheetViews>
  <sheetFormatPr defaultColWidth="9" defaultRowHeight="14.25" outlineLevelCol="7"/>
  <cols>
    <col min="1" max="1" width="37.625" customWidth="1"/>
    <col min="2" max="2" width="15" customWidth="1"/>
    <col min="3" max="3" width="17" customWidth="1"/>
    <col min="6" max="6" width="41.625" customWidth="1"/>
    <col min="7" max="7" width="17.75" customWidth="1"/>
    <col min="8" max="8" width="16.375" customWidth="1"/>
  </cols>
  <sheetData>
    <row r="1" ht="32.1" customHeight="1" spans="1:3">
      <c r="A1" s="2" t="s">
        <v>93</v>
      </c>
      <c r="B1" s="2"/>
      <c r="C1" s="2"/>
    </row>
    <row r="2" ht="17.1" customHeight="1" spans="1:3">
      <c r="A2" s="3"/>
      <c r="B2" s="3"/>
      <c r="C2" s="4" t="s">
        <v>67</v>
      </c>
    </row>
    <row r="3" ht="21" customHeight="1" spans="1:3">
      <c r="A3" s="5" t="s">
        <v>97</v>
      </c>
      <c r="B3" s="5" t="str">
        <f>分公司5!B3</f>
        <v> 20XX 年X月</v>
      </c>
      <c r="C3" s="6" t="s">
        <v>69</v>
      </c>
    </row>
    <row r="4" ht="26.1" customHeight="1" spans="1:8">
      <c r="A4" s="7" t="s">
        <v>5</v>
      </c>
      <c r="B4" s="8" t="s">
        <v>6</v>
      </c>
      <c r="C4" s="9" t="s">
        <v>7</v>
      </c>
      <c r="F4" s="10" t="s">
        <v>5</v>
      </c>
      <c r="G4" s="11" t="s">
        <v>6</v>
      </c>
      <c r="H4" s="11" t="s">
        <v>7</v>
      </c>
    </row>
    <row r="5" ht="23.1" customHeight="1" spans="1:8">
      <c r="A5" s="12" t="s">
        <v>10</v>
      </c>
      <c r="B5" s="13">
        <f t="shared" ref="B5:B8" si="0">G5</f>
        <v>0</v>
      </c>
      <c r="C5" s="13">
        <f t="shared" ref="C5:C8" si="1">H5</f>
        <v>0</v>
      </c>
      <c r="F5" s="14" t="s">
        <v>10</v>
      </c>
      <c r="G5" s="15"/>
      <c r="H5" s="15"/>
    </row>
    <row r="6" ht="23.1" customHeight="1" spans="1:8">
      <c r="A6" s="12" t="s">
        <v>11</v>
      </c>
      <c r="B6" s="16">
        <f>G6+B37</f>
        <v>0</v>
      </c>
      <c r="C6" s="16">
        <f>H6+C37</f>
        <v>0</v>
      </c>
      <c r="F6" s="14" t="s">
        <v>11</v>
      </c>
      <c r="G6" s="15"/>
      <c r="H6" s="15"/>
    </row>
    <row r="7" ht="21.95" customHeight="1" spans="1:8">
      <c r="A7" s="12" t="s">
        <v>12</v>
      </c>
      <c r="B7" s="13">
        <f t="shared" si="0"/>
        <v>0</v>
      </c>
      <c r="C7" s="13">
        <f t="shared" si="1"/>
        <v>0</v>
      </c>
      <c r="F7" s="14" t="s">
        <v>12</v>
      </c>
      <c r="G7" s="15"/>
      <c r="H7" s="15"/>
    </row>
    <row r="8" ht="23.1" customHeight="1" spans="1:8">
      <c r="A8" s="12" t="s">
        <v>13</v>
      </c>
      <c r="B8" s="13">
        <f t="shared" si="0"/>
        <v>8775</v>
      </c>
      <c r="C8" s="13">
        <f t="shared" si="1"/>
        <v>88376.45</v>
      </c>
      <c r="F8" s="14" t="s">
        <v>13</v>
      </c>
      <c r="G8" s="17">
        <v>8775</v>
      </c>
      <c r="H8" s="17">
        <v>88376.45</v>
      </c>
    </row>
    <row r="9" ht="23.1" customHeight="1" spans="1:8">
      <c r="A9" s="12" t="s">
        <v>14</v>
      </c>
      <c r="B9" s="16">
        <f>G9-B37</f>
        <v>849.23</v>
      </c>
      <c r="C9" s="16">
        <f>H9-C37</f>
        <v>13180.3</v>
      </c>
      <c r="F9" s="14" t="s">
        <v>14</v>
      </c>
      <c r="G9" s="17">
        <v>849.23</v>
      </c>
      <c r="H9" s="17">
        <v>13180.3</v>
      </c>
    </row>
    <row r="10" ht="23.1" customHeight="1" spans="1:8">
      <c r="A10" s="18" t="s">
        <v>15</v>
      </c>
      <c r="B10" s="13">
        <f>G10</f>
        <v>70605</v>
      </c>
      <c r="C10" s="13">
        <f>H10</f>
        <v>411838.76</v>
      </c>
      <c r="F10" s="14" t="s">
        <v>15</v>
      </c>
      <c r="G10" s="17">
        <v>70605</v>
      </c>
      <c r="H10" s="17">
        <v>411838.76</v>
      </c>
    </row>
    <row r="11" ht="23.1" customHeight="1" spans="1:8">
      <c r="A11" s="12" t="s">
        <v>16</v>
      </c>
      <c r="B11" s="13">
        <f>G11</f>
        <v>55.56</v>
      </c>
      <c r="C11" s="13">
        <f>H11</f>
        <v>453.19</v>
      </c>
      <c r="F11" s="14" t="s">
        <v>16</v>
      </c>
      <c r="G11" s="17">
        <v>55.56</v>
      </c>
      <c r="H11" s="17">
        <v>453.19</v>
      </c>
    </row>
    <row r="12" ht="23.1" customHeight="1" spans="1:8">
      <c r="A12" s="18" t="s">
        <v>17</v>
      </c>
      <c r="B12" s="13">
        <f>G12</f>
        <v>0</v>
      </c>
      <c r="C12" s="13">
        <f>H12</f>
        <v>0</v>
      </c>
      <c r="F12" s="14" t="s">
        <v>17</v>
      </c>
      <c r="G12" s="17"/>
      <c r="H12" s="17"/>
    </row>
    <row r="13" ht="23.1" customHeight="1" spans="1:8">
      <c r="A13" s="18" t="s">
        <v>18</v>
      </c>
      <c r="B13" s="13">
        <f>G13</f>
        <v>0</v>
      </c>
      <c r="C13" s="13">
        <f>H13</f>
        <v>15.51</v>
      </c>
      <c r="F13" s="14" t="s">
        <v>18</v>
      </c>
      <c r="G13" s="17"/>
      <c r="H13" s="17">
        <v>15.51</v>
      </c>
    </row>
    <row r="14" ht="21.95" customHeight="1" spans="1:8">
      <c r="A14" s="14" t="s">
        <v>19</v>
      </c>
      <c r="B14" s="13">
        <f>G14</f>
        <v>0</v>
      </c>
      <c r="C14" s="13">
        <f>H14</f>
        <v>253.25</v>
      </c>
      <c r="F14" s="14" t="s">
        <v>19</v>
      </c>
      <c r="G14" s="17"/>
      <c r="H14" s="17">
        <v>253.25</v>
      </c>
    </row>
    <row r="15" ht="23.1" customHeight="1" spans="1:8">
      <c r="A15" s="14" t="s">
        <v>20</v>
      </c>
      <c r="B15" s="13"/>
      <c r="C15" s="13"/>
      <c r="F15" s="14" t="s">
        <v>20</v>
      </c>
      <c r="G15" s="17"/>
      <c r="H15" s="17"/>
    </row>
    <row r="16" ht="23.1" customHeight="1" spans="1:8">
      <c r="A16" s="14" t="s">
        <v>21</v>
      </c>
      <c r="B16" s="13"/>
      <c r="C16" s="13"/>
      <c r="F16" s="14" t="s">
        <v>21</v>
      </c>
      <c r="G16" s="17"/>
      <c r="H16" s="17"/>
    </row>
    <row r="17" ht="23.1" customHeight="1" spans="1:8">
      <c r="A17" s="19" t="s">
        <v>22</v>
      </c>
      <c r="B17" s="13"/>
      <c r="C17" s="13"/>
      <c r="F17" s="19" t="s">
        <v>22</v>
      </c>
      <c r="G17" s="17"/>
      <c r="H17" s="17"/>
    </row>
    <row r="18" ht="23.1" customHeight="1" spans="1:8">
      <c r="A18" s="14" t="s">
        <v>23</v>
      </c>
      <c r="B18" s="13"/>
      <c r="C18" s="13"/>
      <c r="F18" s="14" t="s">
        <v>23</v>
      </c>
      <c r="G18" s="15"/>
      <c r="H18" s="15"/>
    </row>
    <row r="19" ht="23.1" customHeight="1" spans="1:8">
      <c r="A19" s="14" t="s">
        <v>24</v>
      </c>
      <c r="B19" s="13"/>
      <c r="C19" s="13"/>
      <c r="F19" s="14" t="s">
        <v>24</v>
      </c>
      <c r="G19" s="15"/>
      <c r="H19" s="15"/>
    </row>
    <row r="20" ht="23.1" customHeight="1" spans="1:8">
      <c r="A20" s="14" t="s">
        <v>25</v>
      </c>
      <c r="B20" s="13"/>
      <c r="C20" s="13"/>
      <c r="F20" s="14" t="s">
        <v>25</v>
      </c>
      <c r="G20" s="15"/>
      <c r="H20" s="15"/>
    </row>
    <row r="21" ht="23.1" customHeight="1" spans="1:8">
      <c r="A21" s="14" t="s">
        <v>26</v>
      </c>
      <c r="B21" s="13"/>
      <c r="C21" s="13"/>
      <c r="F21" s="14" t="s">
        <v>26</v>
      </c>
      <c r="G21" s="15"/>
      <c r="H21" s="15"/>
    </row>
    <row r="22" ht="23.1" customHeight="1" spans="1:8">
      <c r="A22" s="20" t="s">
        <v>27</v>
      </c>
      <c r="B22" s="21">
        <f>B5-B6-B7-B8-B9-B10-B11+B14+B15+B18+B19+B20+B21</f>
        <v>-80284.79</v>
      </c>
      <c r="C22" s="21">
        <f>C5-C6-C7-C8-C9-C10-C11+C14+C15+C18+C19+C20+C21</f>
        <v>-513595.45</v>
      </c>
      <c r="F22" s="14" t="s">
        <v>27</v>
      </c>
      <c r="G22" s="22">
        <v>-80284.79</v>
      </c>
      <c r="H22" s="22">
        <v>-513595.45</v>
      </c>
    </row>
    <row r="23" ht="23.1" customHeight="1" spans="1:8">
      <c r="A23" s="23" t="s">
        <v>28</v>
      </c>
      <c r="B23" s="13">
        <f t="shared" ref="B23:B26" si="2">G23</f>
        <v>0</v>
      </c>
      <c r="C23" s="13">
        <f t="shared" ref="C23:C26" si="3">H23</f>
        <v>0</v>
      </c>
      <c r="F23" s="14" t="s">
        <v>28</v>
      </c>
      <c r="G23" s="15"/>
      <c r="H23" s="15"/>
    </row>
    <row r="24" ht="23.1" customHeight="1" spans="1:8">
      <c r="A24" s="18" t="s">
        <v>29</v>
      </c>
      <c r="B24" s="13">
        <f t="shared" si="2"/>
        <v>0</v>
      </c>
      <c r="C24" s="13">
        <f t="shared" si="3"/>
        <v>0</v>
      </c>
      <c r="F24" s="14" t="s">
        <v>29</v>
      </c>
      <c r="G24" s="15"/>
      <c r="H24" s="15"/>
    </row>
    <row r="25" ht="23.1" customHeight="1" spans="1:8">
      <c r="A25" s="20" t="s">
        <v>30</v>
      </c>
      <c r="B25" s="21">
        <f>B22+B23-B24</f>
        <v>-80284.79</v>
      </c>
      <c r="C25" s="21">
        <f>C22+C23-C24</f>
        <v>-513595.45</v>
      </c>
      <c r="F25" s="14" t="s">
        <v>30</v>
      </c>
      <c r="G25" s="22">
        <v>-80284.79</v>
      </c>
      <c r="H25" s="22">
        <v>-513595.45</v>
      </c>
    </row>
    <row r="26" s="1" customFormat="1" ht="23.1" customHeight="1" spans="1:8">
      <c r="A26" s="18" t="s">
        <v>31</v>
      </c>
      <c r="B26" s="13">
        <f t="shared" si="2"/>
        <v>0</v>
      </c>
      <c r="C26" s="13">
        <f t="shared" si="3"/>
        <v>0</v>
      </c>
      <c r="D26"/>
      <c r="E26"/>
      <c r="F26" s="14" t="s">
        <v>31</v>
      </c>
      <c r="G26" s="15"/>
      <c r="H26" s="15"/>
    </row>
    <row r="27" s="1" customFormat="1" ht="23.1" customHeight="1" spans="1:8">
      <c r="A27" s="20" t="s">
        <v>32</v>
      </c>
      <c r="B27" s="21">
        <f>B25-B26</f>
        <v>-80284.79</v>
      </c>
      <c r="C27" s="21">
        <f>C25-C26</f>
        <v>-513595.45</v>
      </c>
      <c r="D27"/>
      <c r="E27"/>
      <c r="F27" s="14" t="s">
        <v>32</v>
      </c>
      <c r="G27" s="17">
        <v>-80284.79</v>
      </c>
      <c r="H27" s="17">
        <v>-513595.45</v>
      </c>
    </row>
    <row r="28" ht="23.1" customHeight="1" spans="1:8">
      <c r="A28" s="23" t="s">
        <v>70</v>
      </c>
      <c r="B28" s="13">
        <f t="shared" ref="B28:B32" si="4">G28</f>
        <v>-80284.79</v>
      </c>
      <c r="C28" s="13">
        <f t="shared" ref="C28:C32" si="5">H28</f>
        <v>-513595.45</v>
      </c>
      <c r="D28" s="1"/>
      <c r="E28" s="1"/>
      <c r="F28" s="14" t="s">
        <v>70</v>
      </c>
      <c r="G28" s="17">
        <v>-80284.79</v>
      </c>
      <c r="H28" s="17">
        <v>-513595.45</v>
      </c>
    </row>
    <row r="29" ht="23.1" customHeight="1" spans="1:8">
      <c r="A29" s="23" t="s">
        <v>71</v>
      </c>
      <c r="B29" s="13">
        <f t="shared" si="4"/>
        <v>0</v>
      </c>
      <c r="C29" s="13">
        <f t="shared" si="5"/>
        <v>0</v>
      </c>
      <c r="D29" s="1"/>
      <c r="E29" s="1"/>
      <c r="F29" s="14" t="s">
        <v>71</v>
      </c>
      <c r="G29" s="24"/>
      <c r="H29" s="25"/>
    </row>
    <row r="30" spans="1:8">
      <c r="A30" s="23" t="s">
        <v>72</v>
      </c>
      <c r="B30" s="13">
        <f t="shared" si="4"/>
        <v>0</v>
      </c>
      <c r="C30" s="13">
        <f t="shared" si="5"/>
        <v>0</v>
      </c>
      <c r="F30" s="14" t="s">
        <v>72</v>
      </c>
      <c r="G30" s="24"/>
      <c r="H30" s="25"/>
    </row>
    <row r="31" spans="1:8">
      <c r="A31" s="23" t="s">
        <v>49</v>
      </c>
      <c r="B31" s="13">
        <f t="shared" si="4"/>
        <v>0</v>
      </c>
      <c r="C31" s="13">
        <f t="shared" si="5"/>
        <v>0</v>
      </c>
      <c r="F31" s="14" t="s">
        <v>49</v>
      </c>
      <c r="G31" s="15"/>
      <c r="H31" s="15"/>
    </row>
    <row r="32" spans="1:8">
      <c r="A32" s="23" t="s">
        <v>50</v>
      </c>
      <c r="B32" s="13">
        <f t="shared" si="4"/>
        <v>0</v>
      </c>
      <c r="C32" s="13">
        <f t="shared" si="5"/>
        <v>0</v>
      </c>
      <c r="F32" s="14" t="s">
        <v>50</v>
      </c>
      <c r="G32" s="24"/>
      <c r="H32" s="15"/>
    </row>
    <row r="33" spans="3:3">
      <c r="C33">
        <f>C28-H28</f>
        <v>0</v>
      </c>
    </row>
    <row r="37" spans="1:3">
      <c r="A37" t="s">
        <v>116</v>
      </c>
      <c r="B37" s="26">
        <v>0</v>
      </c>
      <c r="C37" s="26">
        <v>0</v>
      </c>
    </row>
  </sheetData>
  <mergeCells count="1">
    <mergeCell ref="A1:C1"/>
  </mergeCells>
  <pageMargins left="0.75" right="0.75" top="1" bottom="1" header="0.511805555555556" footer="0.511805555555556"/>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D11" sqref="D11"/>
    </sheetView>
  </sheetViews>
  <sheetFormatPr defaultColWidth="9" defaultRowHeight="14.25" outlineLevelCol="7"/>
  <cols>
    <col min="1" max="1" width="37.625" customWidth="1"/>
    <col min="2" max="2" width="15" customWidth="1"/>
    <col min="3" max="3" width="17" customWidth="1"/>
    <col min="6" max="6" width="41.625" customWidth="1"/>
    <col min="7" max="7" width="17.75" customWidth="1"/>
    <col min="8" max="8" width="16.375" customWidth="1"/>
  </cols>
  <sheetData>
    <row r="1" ht="32.1" customHeight="1" spans="1:3">
      <c r="A1" s="2" t="s">
        <v>93</v>
      </c>
      <c r="B1" s="2"/>
      <c r="C1" s="2"/>
    </row>
    <row r="2" ht="17.1" customHeight="1" spans="1:3">
      <c r="A2" s="3"/>
      <c r="B2" s="3"/>
      <c r="C2" s="4" t="s">
        <v>67</v>
      </c>
    </row>
    <row r="3" ht="21" customHeight="1" spans="1:3">
      <c r="A3" s="5" t="s">
        <v>97</v>
      </c>
      <c r="B3" s="5" t="str">
        <f>分公司5!B3</f>
        <v> 20XX 年X月</v>
      </c>
      <c r="C3" s="6" t="s">
        <v>69</v>
      </c>
    </row>
    <row r="4" ht="26.1" customHeight="1" spans="1:8">
      <c r="A4" s="7" t="s">
        <v>5</v>
      </c>
      <c r="B4" s="8" t="s">
        <v>6</v>
      </c>
      <c r="C4" s="9" t="s">
        <v>7</v>
      </c>
      <c r="F4" s="10" t="s">
        <v>5</v>
      </c>
      <c r="G4" s="11" t="s">
        <v>6</v>
      </c>
      <c r="H4" s="11" t="s">
        <v>7</v>
      </c>
    </row>
    <row r="5" ht="23.1" customHeight="1" spans="1:8">
      <c r="A5" s="12" t="s">
        <v>10</v>
      </c>
      <c r="B5" s="13">
        <f t="shared" ref="B5:B8" si="0">G5</f>
        <v>0</v>
      </c>
      <c r="C5" s="13">
        <f t="shared" ref="C5:C8" si="1">H5</f>
        <v>0</v>
      </c>
      <c r="F5" s="14" t="s">
        <v>10</v>
      </c>
      <c r="G5" s="15"/>
      <c r="H5" s="15"/>
    </row>
    <row r="6" ht="23.1" customHeight="1" spans="1:8">
      <c r="A6" s="12" t="s">
        <v>11</v>
      </c>
      <c r="B6" s="16">
        <f>G6+B37</f>
        <v>0</v>
      </c>
      <c r="C6" s="16">
        <f>H6+C37</f>
        <v>0</v>
      </c>
      <c r="F6" s="14" t="s">
        <v>11</v>
      </c>
      <c r="G6" s="15"/>
      <c r="H6" s="15"/>
    </row>
    <row r="7" ht="21.95" customHeight="1" spans="1:8">
      <c r="A7" s="12" t="s">
        <v>12</v>
      </c>
      <c r="B7" s="13">
        <f t="shared" si="0"/>
        <v>0</v>
      </c>
      <c r="C7" s="13">
        <f t="shared" si="1"/>
        <v>0</v>
      </c>
      <c r="F7" s="14" t="s">
        <v>12</v>
      </c>
      <c r="G7" s="15"/>
      <c r="H7" s="15"/>
    </row>
    <row r="8" ht="23.1" customHeight="1" spans="1:8">
      <c r="A8" s="12" t="s">
        <v>13</v>
      </c>
      <c r="B8" s="13">
        <f t="shared" si="0"/>
        <v>25851.3</v>
      </c>
      <c r="C8" s="13">
        <f t="shared" si="1"/>
        <v>35417.27</v>
      </c>
      <c r="F8" s="14" t="s">
        <v>13</v>
      </c>
      <c r="G8" s="17">
        <v>25851.3</v>
      </c>
      <c r="H8" s="17">
        <v>35417.27</v>
      </c>
    </row>
    <row r="9" ht="23.1" customHeight="1" spans="1:8">
      <c r="A9" s="12" t="s">
        <v>14</v>
      </c>
      <c r="B9" s="16">
        <f>G9-B37</f>
        <v>0</v>
      </c>
      <c r="C9" s="16">
        <f>H9-C37</f>
        <v>5665.78</v>
      </c>
      <c r="F9" s="14" t="s">
        <v>14</v>
      </c>
      <c r="G9" s="17"/>
      <c r="H9" s="17">
        <v>5665.78</v>
      </c>
    </row>
    <row r="10" ht="23.1" customHeight="1" spans="1:8">
      <c r="A10" s="18" t="s">
        <v>15</v>
      </c>
      <c r="B10" s="13">
        <f t="shared" ref="B10:B14" si="2">G10</f>
        <v>70383.59</v>
      </c>
      <c r="C10" s="13">
        <f t="shared" ref="C10:C14" si="3">H10</f>
        <v>141307.09</v>
      </c>
      <c r="F10" s="14" t="s">
        <v>15</v>
      </c>
      <c r="G10" s="17">
        <v>70383.59</v>
      </c>
      <c r="H10" s="17">
        <v>141307.09</v>
      </c>
    </row>
    <row r="11" ht="23.1" customHeight="1" spans="1:8">
      <c r="A11" s="12" t="s">
        <v>16</v>
      </c>
      <c r="B11" s="13">
        <f t="shared" si="2"/>
        <v>50.93</v>
      </c>
      <c r="C11" s="13">
        <f t="shared" si="3"/>
        <v>99.55</v>
      </c>
      <c r="F11" s="14" t="s">
        <v>16</v>
      </c>
      <c r="G11" s="17">
        <v>50.93</v>
      </c>
      <c r="H11" s="17">
        <v>99.55</v>
      </c>
    </row>
    <row r="12" ht="23.1" customHeight="1" spans="1:8">
      <c r="A12" s="18" t="s">
        <v>17</v>
      </c>
      <c r="B12" s="13">
        <f t="shared" si="2"/>
        <v>0</v>
      </c>
      <c r="C12" s="13">
        <f t="shared" si="3"/>
        <v>0</v>
      </c>
      <c r="F12" s="14" t="s">
        <v>17</v>
      </c>
      <c r="G12" s="17"/>
      <c r="H12" s="17"/>
    </row>
    <row r="13" ht="23.1" customHeight="1" spans="1:8">
      <c r="A13" s="18" t="s">
        <v>18</v>
      </c>
      <c r="B13" s="13">
        <f t="shared" si="2"/>
        <v>0</v>
      </c>
      <c r="C13" s="13">
        <f t="shared" si="3"/>
        <v>1.38</v>
      </c>
      <c r="F13" s="14" t="s">
        <v>18</v>
      </c>
      <c r="G13" s="17"/>
      <c r="H13" s="17">
        <v>1.38</v>
      </c>
    </row>
    <row r="14" ht="21.95" customHeight="1" spans="1:8">
      <c r="A14" s="14" t="s">
        <v>19</v>
      </c>
      <c r="B14" s="13">
        <f t="shared" si="2"/>
        <v>0</v>
      </c>
      <c r="C14" s="13">
        <f t="shared" si="3"/>
        <v>0</v>
      </c>
      <c r="F14" s="14" t="s">
        <v>19</v>
      </c>
      <c r="G14" s="17"/>
      <c r="H14" s="17"/>
    </row>
    <row r="15" ht="23.1" customHeight="1" spans="1:8">
      <c r="A15" s="14" t="s">
        <v>20</v>
      </c>
      <c r="B15" s="13"/>
      <c r="C15" s="13"/>
      <c r="F15" s="14" t="s">
        <v>20</v>
      </c>
      <c r="G15" s="17"/>
      <c r="H15" s="17"/>
    </row>
    <row r="16" ht="23.1" customHeight="1" spans="1:8">
      <c r="A16" s="14" t="s">
        <v>21</v>
      </c>
      <c r="B16" s="13"/>
      <c r="C16" s="13"/>
      <c r="F16" s="14" t="s">
        <v>21</v>
      </c>
      <c r="G16" s="17"/>
      <c r="H16" s="17"/>
    </row>
    <row r="17" ht="23.1" customHeight="1" spans="1:8">
      <c r="A17" s="19" t="s">
        <v>22</v>
      </c>
      <c r="B17" s="13"/>
      <c r="C17" s="13"/>
      <c r="F17" s="19" t="s">
        <v>22</v>
      </c>
      <c r="G17" s="17"/>
      <c r="H17" s="17"/>
    </row>
    <row r="18" ht="23.1" customHeight="1" spans="1:8">
      <c r="A18" s="14" t="s">
        <v>23</v>
      </c>
      <c r="B18" s="13"/>
      <c r="C18" s="13"/>
      <c r="F18" s="14" t="s">
        <v>23</v>
      </c>
      <c r="G18" s="15"/>
      <c r="H18" s="15"/>
    </row>
    <row r="19" ht="23.1" customHeight="1" spans="1:8">
      <c r="A19" s="14" t="s">
        <v>24</v>
      </c>
      <c r="B19" s="13"/>
      <c r="C19" s="13"/>
      <c r="F19" s="14" t="s">
        <v>24</v>
      </c>
      <c r="G19" s="15"/>
      <c r="H19" s="15"/>
    </row>
    <row r="20" ht="23.1" customHeight="1" spans="1:8">
      <c r="A20" s="14" t="s">
        <v>25</v>
      </c>
      <c r="B20" s="13"/>
      <c r="C20" s="13"/>
      <c r="F20" s="14" t="s">
        <v>25</v>
      </c>
      <c r="G20" s="15"/>
      <c r="H20" s="15"/>
    </row>
    <row r="21" ht="23.1" customHeight="1" spans="1:8">
      <c r="A21" s="14" t="s">
        <v>26</v>
      </c>
      <c r="B21" s="13"/>
      <c r="C21" s="13"/>
      <c r="F21" s="14" t="s">
        <v>26</v>
      </c>
      <c r="G21" s="15"/>
      <c r="H21" s="15"/>
    </row>
    <row r="22" ht="23.1" customHeight="1" spans="1:8">
      <c r="A22" s="20" t="s">
        <v>27</v>
      </c>
      <c r="B22" s="21">
        <f>B5-B6-B7-B8-B9-B10-B11+B14+B15+B18+B19+B20+B21</f>
        <v>-96285.82</v>
      </c>
      <c r="C22" s="21">
        <f>C5-C6-C7-C8-C9-C10-C11+C14+C15+C18+C19+C20+C21</f>
        <v>-182489.69</v>
      </c>
      <c r="F22" s="14" t="s">
        <v>27</v>
      </c>
      <c r="G22" s="22">
        <v>-96285.82</v>
      </c>
      <c r="H22" s="22">
        <v>-182489.69</v>
      </c>
    </row>
    <row r="23" ht="23.1" customHeight="1" spans="1:8">
      <c r="A23" s="23" t="s">
        <v>28</v>
      </c>
      <c r="B23" s="13">
        <f t="shared" ref="B23:B26" si="4">G23</f>
        <v>0</v>
      </c>
      <c r="C23" s="13">
        <f t="shared" ref="C23:C26" si="5">H23</f>
        <v>0</v>
      </c>
      <c r="F23" s="14" t="s">
        <v>28</v>
      </c>
      <c r="G23" s="15"/>
      <c r="H23" s="15"/>
    </row>
    <row r="24" ht="23.1" customHeight="1" spans="1:8">
      <c r="A24" s="18" t="s">
        <v>29</v>
      </c>
      <c r="B24" s="13">
        <f t="shared" si="4"/>
        <v>0</v>
      </c>
      <c r="C24" s="13">
        <f t="shared" si="5"/>
        <v>0</v>
      </c>
      <c r="F24" s="14" t="s">
        <v>29</v>
      </c>
      <c r="G24" s="15"/>
      <c r="H24" s="15"/>
    </row>
    <row r="25" ht="23.1" customHeight="1" spans="1:8">
      <c r="A25" s="20" t="s">
        <v>30</v>
      </c>
      <c r="B25" s="21">
        <f>B22+B23-B24</f>
        <v>-96285.82</v>
      </c>
      <c r="C25" s="21">
        <f>C22+C23-C24</f>
        <v>-182489.69</v>
      </c>
      <c r="F25" s="14" t="s">
        <v>30</v>
      </c>
      <c r="G25" s="22">
        <v>-96285.82</v>
      </c>
      <c r="H25" s="22">
        <v>-182489.69</v>
      </c>
    </row>
    <row r="26" s="1" customFormat="1" ht="23.1" customHeight="1" spans="1:8">
      <c r="A26" s="18" t="s">
        <v>31</v>
      </c>
      <c r="B26" s="13">
        <f t="shared" si="4"/>
        <v>0</v>
      </c>
      <c r="C26" s="13">
        <f t="shared" si="5"/>
        <v>0</v>
      </c>
      <c r="D26"/>
      <c r="E26"/>
      <c r="F26" s="14" t="s">
        <v>31</v>
      </c>
      <c r="G26" s="15"/>
      <c r="H26" s="15"/>
    </row>
    <row r="27" s="1" customFormat="1" ht="23.1" customHeight="1" spans="1:8">
      <c r="A27" s="20" t="s">
        <v>32</v>
      </c>
      <c r="B27" s="21">
        <f>B25-B26</f>
        <v>-96285.82</v>
      </c>
      <c r="C27" s="21">
        <f>C25-C26</f>
        <v>-182489.69</v>
      </c>
      <c r="D27"/>
      <c r="E27"/>
      <c r="F27" s="14" t="s">
        <v>32</v>
      </c>
      <c r="G27" s="17">
        <v>-96285.82</v>
      </c>
      <c r="H27" s="17">
        <v>-182489.69</v>
      </c>
    </row>
    <row r="28" ht="23.1" customHeight="1" spans="1:8">
      <c r="A28" s="23" t="s">
        <v>70</v>
      </c>
      <c r="B28" s="13">
        <f t="shared" ref="B28:B32" si="6">G28</f>
        <v>-96285.82</v>
      </c>
      <c r="C28" s="13">
        <f t="shared" ref="C28:C32" si="7">H28</f>
        <v>-182489.69</v>
      </c>
      <c r="D28" s="1"/>
      <c r="E28" s="1"/>
      <c r="F28" s="14" t="s">
        <v>70</v>
      </c>
      <c r="G28" s="17">
        <v>-96285.82</v>
      </c>
      <c r="H28" s="17">
        <v>-182489.69</v>
      </c>
    </row>
    <row r="29" ht="23.1" customHeight="1" spans="1:8">
      <c r="A29" s="23" t="s">
        <v>71</v>
      </c>
      <c r="B29" s="13">
        <f t="shared" si="6"/>
        <v>0</v>
      </c>
      <c r="C29" s="13">
        <f t="shared" si="7"/>
        <v>0</v>
      </c>
      <c r="D29" s="1"/>
      <c r="E29" s="1"/>
      <c r="F29" s="14" t="s">
        <v>71</v>
      </c>
      <c r="G29" s="24"/>
      <c r="H29" s="25"/>
    </row>
    <row r="30" spans="1:8">
      <c r="A30" s="23" t="s">
        <v>72</v>
      </c>
      <c r="B30" s="13">
        <f t="shared" si="6"/>
        <v>0</v>
      </c>
      <c r="C30" s="13">
        <f t="shared" si="7"/>
        <v>0</v>
      </c>
      <c r="F30" s="14" t="s">
        <v>72</v>
      </c>
      <c r="G30" s="24"/>
      <c r="H30" s="25"/>
    </row>
    <row r="31" spans="1:8">
      <c r="A31" s="23" t="s">
        <v>49</v>
      </c>
      <c r="B31" s="13">
        <f t="shared" si="6"/>
        <v>0</v>
      </c>
      <c r="C31" s="13">
        <f t="shared" si="7"/>
        <v>0</v>
      </c>
      <c r="F31" s="14" t="s">
        <v>49</v>
      </c>
      <c r="G31" s="15"/>
      <c r="H31" s="15"/>
    </row>
    <row r="32" spans="1:8">
      <c r="A32" s="23" t="s">
        <v>50</v>
      </c>
      <c r="B32" s="13">
        <f t="shared" si="6"/>
        <v>0</v>
      </c>
      <c r="C32" s="13">
        <f t="shared" si="7"/>
        <v>0</v>
      </c>
      <c r="F32" s="14" t="s">
        <v>50</v>
      </c>
      <c r="G32" s="24"/>
      <c r="H32" s="15"/>
    </row>
    <row r="33" spans="3:3">
      <c r="C33">
        <f>C28-H28</f>
        <v>0</v>
      </c>
    </row>
    <row r="37" spans="1:3">
      <c r="A37" t="s">
        <v>116</v>
      </c>
      <c r="B37" s="26">
        <v>0</v>
      </c>
      <c r="C37" s="26">
        <v>0</v>
      </c>
    </row>
  </sheetData>
  <mergeCells count="1">
    <mergeCell ref="A1:C1"/>
  </mergeCells>
  <pageMargins left="0.75" right="0.75" top="1" bottom="1"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
  <sheetViews>
    <sheetView view="pageBreakPreview" zoomScaleNormal="100" workbookViewId="0">
      <selection activeCell="A4" sqref="A4"/>
    </sheetView>
  </sheetViews>
  <sheetFormatPr defaultColWidth="9" defaultRowHeight="14.25" outlineLevelCol="7"/>
  <cols>
    <col min="1" max="1" width="37.625" customWidth="1"/>
    <col min="2" max="2" width="15" customWidth="1"/>
    <col min="3" max="3" width="17" customWidth="1"/>
    <col min="4" max="4" width="13.75"/>
    <col min="5" max="5" width="12.5" customWidth="1"/>
    <col min="6" max="6" width="41.625" customWidth="1"/>
    <col min="7" max="7" width="17.25" customWidth="1"/>
    <col min="8" max="8" width="16.125" customWidth="1"/>
    <col min="9" max="9" width="12.125" customWidth="1"/>
    <col min="10" max="10" width="12.625"/>
  </cols>
  <sheetData>
    <row r="1" ht="32.1" customHeight="1" spans="1:3">
      <c r="A1" s="2" t="s">
        <v>66</v>
      </c>
      <c r="B1" s="2"/>
      <c r="C1" s="2"/>
    </row>
    <row r="2" ht="17.1" customHeight="1" spans="1:3">
      <c r="A2" s="3"/>
      <c r="B2" s="3"/>
      <c r="C2" s="4" t="s">
        <v>67</v>
      </c>
    </row>
    <row r="3" ht="21" customHeight="1" spans="1:3">
      <c r="A3" s="5" t="s">
        <v>68</v>
      </c>
      <c r="B3" s="5" t="str">
        <f>' 合并利润表 '!C3</f>
        <v> 20XX 年X月</v>
      </c>
      <c r="C3" s="6" t="s">
        <v>69</v>
      </c>
    </row>
    <row r="4" ht="26.1" customHeight="1" spans="1:8">
      <c r="A4" s="7" t="s">
        <v>5</v>
      </c>
      <c r="B4" s="8" t="s">
        <v>6</v>
      </c>
      <c r="C4" s="9" t="s">
        <v>7</v>
      </c>
      <c r="F4" t="s">
        <v>5</v>
      </c>
      <c r="G4" t="s">
        <v>6</v>
      </c>
      <c r="H4" t="s">
        <v>7</v>
      </c>
    </row>
    <row r="5" ht="23.1" customHeight="1" spans="1:8">
      <c r="A5" s="12" t="s">
        <v>10</v>
      </c>
      <c r="B5" s="16">
        <f>合并分公司利润表!B5-B37</f>
        <v>40781786.57</v>
      </c>
      <c r="C5" s="16">
        <f>合并分公司利润表!C5-C37</f>
        <v>228385967.95</v>
      </c>
      <c r="D5">
        <f t="shared" ref="D5:D13" si="0">C5-H5</f>
        <v>0</v>
      </c>
      <c r="F5" t="s">
        <v>10</v>
      </c>
      <c r="G5">
        <v>40781786.57</v>
      </c>
      <c r="H5">
        <v>228385967.95</v>
      </c>
    </row>
    <row r="6" ht="23.1" customHeight="1" spans="1:8">
      <c r="A6" s="12" t="s">
        <v>11</v>
      </c>
      <c r="B6" s="16">
        <f>合并分公司利润表!B6-B38-B36-B39</f>
        <v>14328283.15</v>
      </c>
      <c r="C6" s="16">
        <f>合并分公司利润表!C6-C38-C36-C39</f>
        <v>143502029.69</v>
      </c>
      <c r="D6">
        <f t="shared" si="0"/>
        <v>-19725578.28</v>
      </c>
      <c r="F6" t="s">
        <v>11</v>
      </c>
      <c r="G6">
        <v>26565615.54</v>
      </c>
      <c r="H6">
        <v>163227607.97</v>
      </c>
    </row>
    <row r="7" ht="21.95" customHeight="1" spans="1:8">
      <c r="A7" s="12" t="s">
        <v>12</v>
      </c>
      <c r="B7" s="13">
        <f>合并分公司利润表!B7</f>
        <v>39023.71</v>
      </c>
      <c r="C7" s="13">
        <f>合并分公司利润表!C7</f>
        <v>319685</v>
      </c>
      <c r="D7">
        <f t="shared" si="0"/>
        <v>0</v>
      </c>
      <c r="F7" t="s">
        <v>12</v>
      </c>
      <c r="G7">
        <v>39023.71</v>
      </c>
      <c r="H7">
        <v>319685</v>
      </c>
    </row>
    <row r="8" ht="23.1" customHeight="1" spans="1:8">
      <c r="A8" s="12" t="s">
        <v>13</v>
      </c>
      <c r="B8" s="13">
        <f>合并分公司利润表!B8</f>
        <v>1679739.56</v>
      </c>
      <c r="C8" s="13">
        <f>合并分公司利润表!C8</f>
        <v>10723389.39</v>
      </c>
      <c r="D8">
        <f t="shared" si="0"/>
        <v>0</v>
      </c>
      <c r="F8" t="s">
        <v>13</v>
      </c>
      <c r="G8">
        <v>1679739.56</v>
      </c>
      <c r="H8">
        <v>10723389.39</v>
      </c>
    </row>
    <row r="9" ht="23.1" customHeight="1" spans="1:8">
      <c r="A9" s="12" t="s">
        <v>14</v>
      </c>
      <c r="B9" s="13">
        <f>合并分公司利润表!B9</f>
        <v>1941658.4</v>
      </c>
      <c r="C9" s="13">
        <f>合并分公司利润表!C9</f>
        <v>10160836.67</v>
      </c>
      <c r="D9">
        <f t="shared" si="0"/>
        <v>0</v>
      </c>
      <c r="F9" t="s">
        <v>14</v>
      </c>
      <c r="G9">
        <v>1941658.4</v>
      </c>
      <c r="H9">
        <v>10160836.67</v>
      </c>
    </row>
    <row r="10" ht="23.1" customHeight="1" spans="1:8">
      <c r="A10" s="18" t="s">
        <v>15</v>
      </c>
      <c r="B10" s="13">
        <f>合并分公司利润表!B10</f>
        <v>2705994.82</v>
      </c>
      <c r="C10" s="13">
        <f>合并分公司利润表!C10</f>
        <v>15096611.6</v>
      </c>
      <c r="D10">
        <f t="shared" si="0"/>
        <v>0</v>
      </c>
      <c r="F10" t="s">
        <v>15</v>
      </c>
      <c r="G10">
        <v>2705994.82</v>
      </c>
      <c r="H10">
        <v>15096611.6</v>
      </c>
    </row>
    <row r="11" ht="23.1" customHeight="1" spans="1:8">
      <c r="A11" s="12" t="s">
        <v>16</v>
      </c>
      <c r="B11" s="13">
        <f>合并分公司利润表!B11</f>
        <v>-659238.24</v>
      </c>
      <c r="C11" s="13">
        <f>合并分公司利润表!C11</f>
        <v>-1955725.48</v>
      </c>
      <c r="D11">
        <f t="shared" si="0"/>
        <v>0</v>
      </c>
      <c r="F11" t="s">
        <v>16</v>
      </c>
      <c r="G11">
        <v>-659238.24</v>
      </c>
      <c r="H11">
        <v>-1955725.48</v>
      </c>
    </row>
    <row r="12" ht="23.1" customHeight="1" spans="1:8">
      <c r="A12" s="18" t="s">
        <v>17</v>
      </c>
      <c r="B12" s="13">
        <f>合并分公司利润表!B12</f>
        <v>0</v>
      </c>
      <c r="C12" s="13">
        <f>合并分公司利润表!C12</f>
        <v>0</v>
      </c>
      <c r="D12">
        <f t="shared" si="0"/>
        <v>0</v>
      </c>
      <c r="F12" t="s">
        <v>17</v>
      </c>
      <c r="G12">
        <v>0</v>
      </c>
      <c r="H12">
        <v>0</v>
      </c>
    </row>
    <row r="13" ht="23.1" customHeight="1" spans="1:8">
      <c r="A13" s="18" t="s">
        <v>18</v>
      </c>
      <c r="B13" s="13">
        <f>合并分公司利润表!B13</f>
        <v>662497.37</v>
      </c>
      <c r="C13" s="13">
        <f>合并分公司利润表!C13</f>
        <v>2026384.98</v>
      </c>
      <c r="D13">
        <f t="shared" si="0"/>
        <v>0</v>
      </c>
      <c r="F13" t="s">
        <v>18</v>
      </c>
      <c r="G13">
        <v>662497.37</v>
      </c>
      <c r="H13">
        <v>2026384.98</v>
      </c>
    </row>
    <row r="14" ht="21.95" customHeight="1" spans="1:8">
      <c r="A14" s="89" t="s">
        <v>19</v>
      </c>
      <c r="B14" s="13">
        <f>合并分公司利润表!B14</f>
        <v>70904.18</v>
      </c>
      <c r="C14" s="13">
        <f>合并分公司利润表!C14</f>
        <v>356587.17</v>
      </c>
      <c r="D14">
        <f t="shared" ref="D5:D31" si="1">C15-H14</f>
        <v>3151552.9</v>
      </c>
      <c r="F14" t="s">
        <v>19</v>
      </c>
      <c r="G14">
        <v>70904.18</v>
      </c>
      <c r="H14">
        <v>356587.17</v>
      </c>
    </row>
    <row r="15" ht="23.1" customHeight="1" spans="1:8">
      <c r="A15" s="89" t="s">
        <v>20</v>
      </c>
      <c r="B15" s="13">
        <f>合并分公司利润表!B15</f>
        <v>1525450</v>
      </c>
      <c r="C15" s="13">
        <f>合并分公司利润表!C15</f>
        <v>3508140.07</v>
      </c>
      <c r="D15">
        <f t="shared" si="1"/>
        <v>-3508140.07</v>
      </c>
      <c r="F15" t="s">
        <v>20</v>
      </c>
      <c r="G15">
        <v>1525450</v>
      </c>
      <c r="H15">
        <v>3508140.07</v>
      </c>
    </row>
    <row r="16" ht="23.1" customHeight="1" spans="1:8">
      <c r="A16" s="89" t="s">
        <v>21</v>
      </c>
      <c r="B16" s="13">
        <f>合并分公司利润表!B16</f>
        <v>0</v>
      </c>
      <c r="C16" s="13">
        <f>合并分公司利润表!C16</f>
        <v>0</v>
      </c>
      <c r="D16">
        <f t="shared" si="1"/>
        <v>0</v>
      </c>
      <c r="F16" t="s">
        <v>21</v>
      </c>
      <c r="G16">
        <v>0</v>
      </c>
      <c r="H16">
        <v>0</v>
      </c>
    </row>
    <row r="17" ht="23.1" customHeight="1" spans="1:8">
      <c r="A17" s="89" t="s">
        <v>22</v>
      </c>
      <c r="B17" s="13">
        <f>合并分公司利润表!B17</f>
        <v>0</v>
      </c>
      <c r="C17" s="13">
        <f>合并分公司利润表!C17</f>
        <v>0</v>
      </c>
      <c r="D17">
        <f t="shared" si="1"/>
        <v>-231842.86</v>
      </c>
      <c r="F17" t="s">
        <v>22</v>
      </c>
      <c r="G17">
        <v>0</v>
      </c>
      <c r="H17">
        <v>0</v>
      </c>
    </row>
    <row r="18" customFormat="1" ht="23.1" customHeight="1" spans="1:8">
      <c r="A18" s="89" t="s">
        <v>23</v>
      </c>
      <c r="B18" s="13">
        <f>合并分公司利润表!B18</f>
        <v>-1716431.47</v>
      </c>
      <c r="C18" s="13">
        <f>合并分公司利润表!C18</f>
        <v>-231842.86</v>
      </c>
      <c r="D18">
        <f t="shared" si="1"/>
        <v>-2266559</v>
      </c>
      <c r="F18" t="s">
        <v>23</v>
      </c>
      <c r="G18">
        <v>-1716431.47</v>
      </c>
      <c r="H18">
        <v>-231842.86</v>
      </c>
    </row>
    <row r="19" customFormat="1" ht="23.1" customHeight="1" spans="1:8">
      <c r="A19" s="93" t="s">
        <v>24</v>
      </c>
      <c r="B19" s="16">
        <f>合并分公司利润表!B19+B34+B35</f>
        <v>0</v>
      </c>
      <c r="C19" s="16">
        <f>合并分公司利润表!C19+C34+C35</f>
        <v>-2498401.86</v>
      </c>
      <c r="D19">
        <f t="shared" si="1"/>
        <v>2532459.81</v>
      </c>
      <c r="F19" t="s">
        <v>24</v>
      </c>
      <c r="G19">
        <v>0</v>
      </c>
      <c r="H19">
        <v>-2532459.81</v>
      </c>
    </row>
    <row r="20" ht="23.1" customHeight="1" spans="1:8">
      <c r="A20" s="96" t="s">
        <v>25</v>
      </c>
      <c r="B20" s="13">
        <f>合并分公司利润表!B20</f>
        <v>0</v>
      </c>
      <c r="C20" s="13">
        <f>合并分公司利润表!C20</f>
        <v>0</v>
      </c>
      <c r="D20">
        <f t="shared" si="1"/>
        <v>325878.47</v>
      </c>
      <c r="F20" t="s">
        <v>25</v>
      </c>
      <c r="G20">
        <v>0</v>
      </c>
      <c r="H20">
        <v>0</v>
      </c>
    </row>
    <row r="21" ht="23.1" customHeight="1" spans="1:8">
      <c r="A21" s="96" t="s">
        <v>26</v>
      </c>
      <c r="B21" s="13">
        <f>合并分公司利润表!B21</f>
        <v>179565.2</v>
      </c>
      <c r="C21" s="13">
        <f>合并分公司利润表!C21</f>
        <v>325878.47</v>
      </c>
      <c r="D21">
        <f t="shared" si="1"/>
        <v>51673623.6</v>
      </c>
      <c r="F21" t="s">
        <v>26</v>
      </c>
      <c r="G21">
        <v>179565.2</v>
      </c>
      <c r="H21">
        <v>325878.47</v>
      </c>
    </row>
    <row r="22" ht="23.1" customHeight="1" spans="1:8">
      <c r="A22" s="20" t="s">
        <v>27</v>
      </c>
      <c r="B22" s="21">
        <f>B5-B6-B7-B8-B9-B10-B11+B14+B15+B18+B19+B20+B21</f>
        <v>20805813.08</v>
      </c>
      <c r="C22" s="21">
        <f>C5-C6-C7-C8-C9-C10-C11+C14+C15+C18+C19+C20+C21</f>
        <v>51999502.07</v>
      </c>
      <c r="D22">
        <f t="shared" si="1"/>
        <v>-32223918.1</v>
      </c>
      <c r="F22" t="s">
        <v>27</v>
      </c>
      <c r="G22">
        <v>8568480.69</v>
      </c>
      <c r="H22">
        <v>32239865.84</v>
      </c>
    </row>
    <row r="23" ht="23.1" customHeight="1" spans="1:8">
      <c r="A23" s="23" t="s">
        <v>28</v>
      </c>
      <c r="B23" s="13">
        <f>合并分公司利润表!B23</f>
        <v>0</v>
      </c>
      <c r="C23" s="13">
        <f>合并分公司利润表!C23</f>
        <v>15947.74</v>
      </c>
      <c r="D23">
        <f t="shared" si="1"/>
        <v>134079.64</v>
      </c>
      <c r="F23" t="s">
        <v>28</v>
      </c>
      <c r="G23">
        <v>0</v>
      </c>
      <c r="H23">
        <v>15947.74</v>
      </c>
    </row>
    <row r="24" ht="23.1" customHeight="1" spans="1:8">
      <c r="A24" s="18" t="s">
        <v>29</v>
      </c>
      <c r="B24" s="13">
        <f>合并分公司利润表!B24</f>
        <v>0</v>
      </c>
      <c r="C24" s="13">
        <f>合并分公司利润表!C24</f>
        <v>150027.38</v>
      </c>
      <c r="D24">
        <f t="shared" si="1"/>
        <v>51715395.05</v>
      </c>
      <c r="E24" s="119"/>
      <c r="F24" t="s">
        <v>29</v>
      </c>
      <c r="G24">
        <v>0</v>
      </c>
      <c r="H24">
        <v>150027.38</v>
      </c>
    </row>
    <row r="25" ht="23.1" customHeight="1" spans="1:8">
      <c r="A25" s="20" t="s">
        <v>30</v>
      </c>
      <c r="B25" s="21">
        <f>B22+B23-B24</f>
        <v>20805813.08</v>
      </c>
      <c r="C25" s="21">
        <f>C22+C23-C24</f>
        <v>51865422.43</v>
      </c>
      <c r="D25">
        <f t="shared" si="1"/>
        <v>-29629745.0275</v>
      </c>
      <c r="E25" s="119"/>
      <c r="F25" t="s">
        <v>30</v>
      </c>
      <c r="G25">
        <v>8568480.69</v>
      </c>
      <c r="H25">
        <v>32105786.2</v>
      </c>
    </row>
    <row r="26" ht="23.1" customHeight="1" spans="1:8">
      <c r="A26" s="18" t="s">
        <v>31</v>
      </c>
      <c r="B26" s="16">
        <f>合并分公司利润表!B26</f>
        <v>-257403.57</v>
      </c>
      <c r="C26" s="16">
        <f>合并分公司利润表!C26+D34+D35</f>
        <v>2476041.1725</v>
      </c>
      <c r="D26">
        <f t="shared" si="1"/>
        <v>46918448.7775</v>
      </c>
      <c r="E26" s="119"/>
      <c r="F26" t="s">
        <v>31</v>
      </c>
      <c r="G26">
        <v>-257403.57</v>
      </c>
      <c r="H26">
        <v>2470932.48</v>
      </c>
    </row>
    <row r="27" ht="23.1" customHeight="1" spans="1:8">
      <c r="A27" s="20" t="s">
        <v>32</v>
      </c>
      <c r="B27" s="21">
        <f>B25-B26</f>
        <v>21063216.65</v>
      </c>
      <c r="C27" s="21">
        <f>C25-C26</f>
        <v>49389381.2575</v>
      </c>
      <c r="D27">
        <f t="shared" si="1"/>
        <v>19754527.5375</v>
      </c>
      <c r="E27" s="119"/>
      <c r="F27" t="s">
        <v>32</v>
      </c>
      <c r="G27">
        <v>8825884.26</v>
      </c>
      <c r="H27">
        <v>29634853.72</v>
      </c>
    </row>
    <row r="28" ht="23.1" customHeight="1" spans="1:8">
      <c r="A28" s="23" t="s">
        <v>70</v>
      </c>
      <c r="B28" s="13">
        <f>B27</f>
        <v>21063216.65</v>
      </c>
      <c r="C28" s="13">
        <f>C27</f>
        <v>49389381.2575</v>
      </c>
      <c r="D28">
        <f t="shared" si="1"/>
        <v>-29634853.72</v>
      </c>
      <c r="F28" t="s">
        <v>70</v>
      </c>
      <c r="G28">
        <v>8825884.26</v>
      </c>
      <c r="H28">
        <v>29634853.72</v>
      </c>
    </row>
    <row r="29" ht="23.1" customHeight="1" spans="1:8">
      <c r="A29" s="23" t="s">
        <v>71</v>
      </c>
      <c r="B29" s="13">
        <f>合并分公司利润表!B29</f>
        <v>0</v>
      </c>
      <c r="C29" s="13">
        <f>合并分公司利润表!C29</f>
        <v>0</v>
      </c>
      <c r="D29">
        <f t="shared" si="1"/>
        <v>0</v>
      </c>
      <c r="F29" t="s">
        <v>71</v>
      </c>
      <c r="G29">
        <v>0</v>
      </c>
      <c r="H29">
        <v>0</v>
      </c>
    </row>
    <row r="30" ht="23.1" customHeight="1" spans="1:8">
      <c r="A30" s="23" t="s">
        <v>72</v>
      </c>
      <c r="B30" s="13">
        <f>合并分公司利润表!B30</f>
        <v>0</v>
      </c>
      <c r="C30" s="13">
        <f>合并分公司利润表!C30</f>
        <v>0</v>
      </c>
      <c r="D30">
        <f t="shared" si="1"/>
        <v>0</v>
      </c>
      <c r="F30" t="s">
        <v>72</v>
      </c>
      <c r="G30">
        <v>0</v>
      </c>
      <c r="H30">
        <v>0</v>
      </c>
    </row>
    <row r="31" ht="23.1" customHeight="1" spans="1:8">
      <c r="A31" s="23" t="s">
        <v>49</v>
      </c>
      <c r="B31" s="13">
        <f>合并分公司利润表!B31</f>
        <v>0</v>
      </c>
      <c r="C31" s="13">
        <f>合并分公司利润表!C31</f>
        <v>0</v>
      </c>
      <c r="D31">
        <f t="shared" si="1"/>
        <v>0</v>
      </c>
      <c r="F31" t="s">
        <v>49</v>
      </c>
      <c r="G31">
        <v>0</v>
      </c>
      <c r="H31">
        <v>0</v>
      </c>
    </row>
    <row r="32" ht="23.1" customHeight="1" spans="1:8">
      <c r="A32" s="23" t="s">
        <v>50</v>
      </c>
      <c r="B32" s="13">
        <f>合并分公司利润表!B32</f>
        <v>0</v>
      </c>
      <c r="C32" s="13">
        <f>合并分公司利润表!C32</f>
        <v>0</v>
      </c>
      <c r="F32" t="s">
        <v>50</v>
      </c>
      <c r="G32">
        <v>0</v>
      </c>
      <c r="H32">
        <v>0</v>
      </c>
    </row>
    <row r="33" ht="23.1" customHeight="1" spans="1:3">
      <c r="A33" s="120"/>
      <c r="B33" s="121">
        <f>B27-B38-合并分公司利润表!B27+B37</f>
        <v>11628067.49</v>
      </c>
      <c r="C33" s="121">
        <f>C27-C38-合并分公司利润表!C27+C37</f>
        <v>18578467.7775</v>
      </c>
    </row>
    <row r="34" ht="23.1" customHeight="1" spans="1:4">
      <c r="A34" s="122" t="s">
        <v>73</v>
      </c>
      <c r="B34" s="122">
        <v>0</v>
      </c>
      <c r="C34" s="122">
        <v>0</v>
      </c>
      <c r="D34">
        <f>C34*0.15</f>
        <v>0</v>
      </c>
    </row>
    <row r="35" spans="1:4">
      <c r="A35" s="122" t="s">
        <v>74</v>
      </c>
      <c r="B35" s="122"/>
      <c r="C35" s="122">
        <v>34057.95</v>
      </c>
      <c r="D35">
        <f>C35*0.15</f>
        <v>5108.6925</v>
      </c>
    </row>
    <row r="36" customFormat="1" spans="1:3">
      <c r="A36" s="103" t="s">
        <v>75</v>
      </c>
      <c r="B36" s="123">
        <f>子公司2!B47</f>
        <v>11628067.57</v>
      </c>
      <c r="C36" s="123">
        <f>子公司2!C47</f>
        <v>12758952.56</v>
      </c>
    </row>
    <row r="37" spans="1:3">
      <c r="A37" s="103" t="s">
        <v>76</v>
      </c>
      <c r="B37" s="123">
        <f>子公司2!B46</f>
        <v>0</v>
      </c>
      <c r="C37" s="123">
        <f>子公司2!C46</f>
        <v>0</v>
      </c>
    </row>
    <row r="38" spans="1:3">
      <c r="A38" s="123" t="s">
        <v>77</v>
      </c>
      <c r="B38" s="123">
        <f>子公司2!B45</f>
        <v>609264.9</v>
      </c>
      <c r="C38" s="123">
        <f>子公司2!C45</f>
        <v>1176059.76</v>
      </c>
    </row>
    <row r="39" spans="1:3">
      <c r="A39" s="103" t="s">
        <v>78</v>
      </c>
      <c r="B39" s="123">
        <f>子公司2!B48</f>
        <v>-0.08</v>
      </c>
      <c r="C39" s="123">
        <f>子公司2!C48</f>
        <v>5790565.96</v>
      </c>
    </row>
    <row r="40" ht="15"/>
    <row r="41" ht="15" spans="1:2">
      <c r="A41" s="124" t="s">
        <v>79</v>
      </c>
      <c r="B41" s="125" t="s">
        <v>80</v>
      </c>
    </row>
    <row r="42" ht="15" spans="1:2">
      <c r="A42" s="126" t="s">
        <v>81</v>
      </c>
      <c r="B42" s="127">
        <v>5004832.05</v>
      </c>
    </row>
    <row r="43" ht="15" spans="1:2">
      <c r="A43" s="126" t="s">
        <v>82</v>
      </c>
      <c r="B43" s="127">
        <v>-1054476.5</v>
      </c>
    </row>
    <row r="44" ht="15" spans="1:2">
      <c r="A44" s="128" t="s">
        <v>83</v>
      </c>
      <c r="B44" s="127">
        <f>SUM(B42:B43)</f>
        <v>3950355.55</v>
      </c>
    </row>
    <row r="45" ht="15" spans="1:2">
      <c r="A45" s="129" t="s">
        <v>79</v>
      </c>
      <c r="B45" s="130" t="s">
        <v>80</v>
      </c>
    </row>
    <row r="46" ht="15" spans="1:3">
      <c r="A46" s="126" t="s">
        <v>84</v>
      </c>
      <c r="B46" s="131">
        <f>合并分公司利润表!C25</f>
        <v>32105786.2</v>
      </c>
      <c r="C46">
        <v>1</v>
      </c>
    </row>
    <row r="47" ht="15" spans="1:3">
      <c r="A47" s="126" t="s">
        <v>85</v>
      </c>
      <c r="B47" s="131">
        <f>ROUND(B46*0.15,2)</f>
        <v>4815867.93</v>
      </c>
      <c r="C47">
        <v>1</v>
      </c>
    </row>
    <row r="48" ht="15" spans="1:2">
      <c r="A48" s="126" t="s">
        <v>86</v>
      </c>
      <c r="B48" s="132">
        <v>0</v>
      </c>
    </row>
    <row r="49" ht="15" spans="1:3">
      <c r="A49" s="126" t="s">
        <v>87</v>
      </c>
      <c r="B49" s="132">
        <f>-11265.23+4291.56</f>
        <v>-6973.67</v>
      </c>
      <c r="C49">
        <v>1</v>
      </c>
    </row>
    <row r="50" ht="15" spans="1:2">
      <c r="A50" s="126" t="s">
        <v>88</v>
      </c>
      <c r="B50" s="132"/>
    </row>
    <row r="51" ht="15" spans="1:3">
      <c r="A51" s="126" t="s">
        <v>89</v>
      </c>
      <c r="B51" s="132">
        <v>-168406.01</v>
      </c>
      <c r="C51">
        <v>1</v>
      </c>
    </row>
    <row r="52" ht="26.25" spans="1:2">
      <c r="A52" s="126" t="s">
        <v>90</v>
      </c>
      <c r="B52" s="132"/>
    </row>
    <row r="53" ht="26.25" spans="1:2">
      <c r="A53" s="126" t="s">
        <v>91</v>
      </c>
      <c r="B53" s="132">
        <f>75212.97</f>
        <v>75212.97</v>
      </c>
    </row>
    <row r="54" ht="15" spans="1:2">
      <c r="A54" s="133"/>
      <c r="B54" s="134"/>
    </row>
    <row r="55" ht="15" spans="1:2">
      <c r="A55" s="135"/>
      <c r="B55" s="134"/>
    </row>
    <row r="56" ht="15" spans="1:2">
      <c r="A56" s="136" t="s">
        <v>92</v>
      </c>
      <c r="B56" s="137">
        <f>SUM(B47:B55)</f>
        <v>4715701.22</v>
      </c>
    </row>
    <row r="60" spans="2:3">
      <c r="B60">
        <f>B56-B44</f>
        <v>765345.67</v>
      </c>
      <c r="C60" s="64">
        <f>B60/0.15</f>
        <v>5102304.46666667</v>
      </c>
    </row>
  </sheetData>
  <mergeCells count="1">
    <mergeCell ref="A1:C1"/>
  </mergeCells>
  <pageMargins left="0.75" right="0.75" top="1" bottom="1" header="0.511805555555556" footer="0.511805555555556"/>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view="pageBreakPreview" zoomScaleNormal="100" workbookViewId="0">
      <selection activeCell="A4" sqref="A4"/>
    </sheetView>
  </sheetViews>
  <sheetFormatPr defaultColWidth="9" defaultRowHeight="14.25" outlineLevelCol="7"/>
  <cols>
    <col min="1" max="1" width="37.625" customWidth="1"/>
    <col min="2" max="2" width="15" style="64" customWidth="1"/>
    <col min="3" max="3" width="17" style="64" customWidth="1"/>
    <col min="4" max="4" width="10.375"/>
    <col min="6" max="6" width="41.625" customWidth="1"/>
    <col min="7" max="7" width="17.625" customWidth="1"/>
    <col min="8" max="8" width="18.875" customWidth="1"/>
    <col min="10" max="10" width="12.75" customWidth="1"/>
  </cols>
  <sheetData>
    <row r="1" ht="32.1" customHeight="1" spans="1:3">
      <c r="A1" s="2" t="s">
        <v>93</v>
      </c>
      <c r="B1" s="83"/>
      <c r="C1" s="83"/>
    </row>
    <row r="2" ht="17.1" customHeight="1" spans="1:3">
      <c r="A2" s="3"/>
      <c r="B2" s="84"/>
      <c r="C2" s="85" t="s">
        <v>67</v>
      </c>
    </row>
    <row r="3" ht="21" customHeight="1" spans="1:3">
      <c r="A3" s="5" t="s">
        <v>94</v>
      </c>
      <c r="B3" s="5" t="str">
        <f>母公司!B3</f>
        <v> 20XX 年X月</v>
      </c>
      <c r="C3" s="86" t="s">
        <v>69</v>
      </c>
    </row>
    <row r="4" ht="26.1" customHeight="1" spans="1:8">
      <c r="A4" s="7" t="s">
        <v>5</v>
      </c>
      <c r="B4" s="8" t="s">
        <v>6</v>
      </c>
      <c r="C4" s="9" t="s">
        <v>7</v>
      </c>
      <c r="F4" s="87" t="s">
        <v>5</v>
      </c>
      <c r="G4" s="88" t="s">
        <v>6</v>
      </c>
      <c r="H4" s="88" t="s">
        <v>7</v>
      </c>
    </row>
    <row r="5" ht="23.1" customHeight="1" spans="1:8">
      <c r="A5" s="12" t="s">
        <v>10</v>
      </c>
      <c r="B5" s="13">
        <f t="shared" ref="B5:B21" si="0">G5</f>
        <v>0</v>
      </c>
      <c r="C5" s="13">
        <f t="shared" ref="C5:C21" si="1">H5</f>
        <v>0</v>
      </c>
      <c r="F5" s="89" t="s">
        <v>10</v>
      </c>
      <c r="G5" s="90">
        <v>0</v>
      </c>
      <c r="H5" s="90">
        <v>0</v>
      </c>
    </row>
    <row r="6" ht="23.1" customHeight="1" spans="1:8">
      <c r="A6" s="12" t="s">
        <v>11</v>
      </c>
      <c r="B6" s="13">
        <f t="shared" si="0"/>
        <v>0</v>
      </c>
      <c r="C6" s="13">
        <f t="shared" si="1"/>
        <v>0</v>
      </c>
      <c r="F6" s="89" t="s">
        <v>11</v>
      </c>
      <c r="G6" s="90">
        <v>0</v>
      </c>
      <c r="H6" s="90">
        <v>0</v>
      </c>
    </row>
    <row r="7" ht="21.95" customHeight="1" spans="1:8">
      <c r="A7" s="12" t="s">
        <v>12</v>
      </c>
      <c r="B7" s="13">
        <f t="shared" si="0"/>
        <v>0</v>
      </c>
      <c r="C7" s="13">
        <f t="shared" si="1"/>
        <v>7.5</v>
      </c>
      <c r="F7" s="89" t="s">
        <v>12</v>
      </c>
      <c r="G7" s="90">
        <v>0</v>
      </c>
      <c r="H7" s="90">
        <v>7.5</v>
      </c>
    </row>
    <row r="8" ht="23.1" customHeight="1" spans="1:8">
      <c r="A8" s="12" t="s">
        <v>13</v>
      </c>
      <c r="B8" s="13">
        <f t="shared" si="0"/>
        <v>0</v>
      </c>
      <c r="C8" s="13">
        <f t="shared" si="1"/>
        <v>0</v>
      </c>
      <c r="F8" s="89" t="s">
        <v>13</v>
      </c>
      <c r="G8" s="90">
        <v>0</v>
      </c>
      <c r="H8" s="90">
        <v>0</v>
      </c>
    </row>
    <row r="9" ht="23.1" customHeight="1" spans="1:8">
      <c r="A9" s="12" t="s">
        <v>14</v>
      </c>
      <c r="B9" s="13">
        <f t="shared" si="0"/>
        <v>118497.96</v>
      </c>
      <c r="C9" s="13">
        <f t="shared" si="1"/>
        <v>399312.42</v>
      </c>
      <c r="F9" s="89" t="s">
        <v>14</v>
      </c>
      <c r="G9" s="91">
        <v>118497.96</v>
      </c>
      <c r="H9" s="91">
        <v>399312.42</v>
      </c>
    </row>
    <row r="10" ht="23.1" customHeight="1" spans="1:8">
      <c r="A10" s="18" t="s">
        <v>15</v>
      </c>
      <c r="B10" s="13">
        <f t="shared" si="0"/>
        <v>0</v>
      </c>
      <c r="C10" s="13">
        <f t="shared" si="1"/>
        <v>0</v>
      </c>
      <c r="F10" s="89" t="s">
        <v>15</v>
      </c>
      <c r="G10" s="91">
        <v>0</v>
      </c>
      <c r="H10" s="91">
        <v>0</v>
      </c>
    </row>
    <row r="11" ht="23.1" customHeight="1" spans="1:8">
      <c r="A11" s="12" t="s">
        <v>16</v>
      </c>
      <c r="B11" s="13">
        <f t="shared" si="0"/>
        <v>37.16</v>
      </c>
      <c r="C11" s="13">
        <f t="shared" si="1"/>
        <v>-7552.42</v>
      </c>
      <c r="F11" s="89" t="s">
        <v>16</v>
      </c>
      <c r="G11" s="91">
        <v>37.16</v>
      </c>
      <c r="H11" s="91">
        <v>-7552.42</v>
      </c>
    </row>
    <row r="12" ht="23.1" customHeight="1" spans="1:8">
      <c r="A12" s="18" t="s">
        <v>17</v>
      </c>
      <c r="B12" s="13">
        <f t="shared" si="0"/>
        <v>0</v>
      </c>
      <c r="C12" s="13">
        <f t="shared" si="1"/>
        <v>0</v>
      </c>
      <c r="F12" s="89" t="s">
        <v>17</v>
      </c>
      <c r="G12" s="92">
        <v>0</v>
      </c>
      <c r="H12" s="92">
        <v>0</v>
      </c>
    </row>
    <row r="13" ht="23.1" customHeight="1" spans="1:8">
      <c r="A13" s="18" t="s">
        <v>18</v>
      </c>
      <c r="B13" s="13">
        <f t="shared" si="0"/>
        <v>8.84</v>
      </c>
      <c r="C13" s="13">
        <f t="shared" si="1"/>
        <v>9184.42</v>
      </c>
      <c r="F13" s="89" t="s">
        <v>18</v>
      </c>
      <c r="G13" s="92">
        <v>8.84</v>
      </c>
      <c r="H13" s="92">
        <v>9184.42</v>
      </c>
    </row>
    <row r="14" ht="21.95" customHeight="1" spans="1:8">
      <c r="A14" s="89" t="s">
        <v>19</v>
      </c>
      <c r="B14" s="13">
        <f t="shared" si="0"/>
        <v>0</v>
      </c>
      <c r="C14" s="13">
        <f t="shared" si="1"/>
        <v>5268</v>
      </c>
      <c r="F14" s="89" t="s">
        <v>19</v>
      </c>
      <c r="G14" s="92">
        <v>0</v>
      </c>
      <c r="H14" s="92">
        <v>5268</v>
      </c>
    </row>
    <row r="15" ht="23.1" customHeight="1" spans="1:8">
      <c r="A15" s="89" t="s">
        <v>20</v>
      </c>
      <c r="B15" s="13">
        <f t="shared" si="0"/>
        <v>0</v>
      </c>
      <c r="C15" s="13">
        <f t="shared" si="1"/>
        <v>0</v>
      </c>
      <c r="F15" s="89" t="s">
        <v>20</v>
      </c>
      <c r="G15" s="90">
        <v>0</v>
      </c>
      <c r="H15" s="90">
        <v>0</v>
      </c>
    </row>
    <row r="16" ht="23.1" customHeight="1" spans="1:8">
      <c r="A16" s="89" t="s">
        <v>21</v>
      </c>
      <c r="B16" s="13">
        <f t="shared" si="0"/>
        <v>0</v>
      </c>
      <c r="C16" s="13">
        <f t="shared" si="1"/>
        <v>0</v>
      </c>
      <c r="F16" s="89" t="s">
        <v>21</v>
      </c>
      <c r="G16" s="90">
        <v>0</v>
      </c>
      <c r="H16" s="90">
        <v>0</v>
      </c>
    </row>
    <row r="17" ht="23.1" customHeight="1" spans="1:8">
      <c r="A17" s="89" t="s">
        <v>22</v>
      </c>
      <c r="B17" s="13">
        <f t="shared" si="0"/>
        <v>0</v>
      </c>
      <c r="C17" s="13">
        <f t="shared" si="1"/>
        <v>0</v>
      </c>
      <c r="F17" s="89" t="s">
        <v>22</v>
      </c>
      <c r="G17" s="90">
        <v>0</v>
      </c>
      <c r="H17" s="90">
        <v>0</v>
      </c>
    </row>
    <row r="18" customFormat="1" ht="23.1" customHeight="1" spans="1:8">
      <c r="A18" s="89" t="s">
        <v>23</v>
      </c>
      <c r="B18" s="13">
        <f t="shared" si="0"/>
        <v>0</v>
      </c>
      <c r="C18" s="13">
        <f t="shared" si="1"/>
        <v>0</v>
      </c>
      <c r="F18" s="89" t="s">
        <v>23</v>
      </c>
      <c r="G18" s="90">
        <v>0</v>
      </c>
      <c r="H18" s="90">
        <v>0</v>
      </c>
    </row>
    <row r="19" customFormat="1" ht="23.1" customHeight="1" spans="1:8">
      <c r="A19" s="93" t="s">
        <v>24</v>
      </c>
      <c r="B19" s="13">
        <f t="shared" si="0"/>
        <v>0</v>
      </c>
      <c r="C19" s="13">
        <f t="shared" si="1"/>
        <v>0</v>
      </c>
      <c r="F19" s="93" t="s">
        <v>24</v>
      </c>
      <c r="G19" s="94">
        <v>0</v>
      </c>
      <c r="H19" s="95">
        <v>0</v>
      </c>
    </row>
    <row r="20" ht="23.1" customHeight="1" spans="1:8">
      <c r="A20" s="96" t="s">
        <v>25</v>
      </c>
      <c r="B20" s="13">
        <f t="shared" si="0"/>
        <v>0</v>
      </c>
      <c r="C20" s="13">
        <f t="shared" si="1"/>
        <v>0</v>
      </c>
      <c r="F20" s="96" t="s">
        <v>25</v>
      </c>
      <c r="G20" s="97">
        <v>0</v>
      </c>
      <c r="H20" s="98">
        <v>0</v>
      </c>
    </row>
    <row r="21" ht="23.1" customHeight="1" spans="1:8">
      <c r="A21" s="96" t="s">
        <v>26</v>
      </c>
      <c r="B21" s="13">
        <f t="shared" si="0"/>
        <v>0</v>
      </c>
      <c r="C21" s="13">
        <f t="shared" si="1"/>
        <v>0</v>
      </c>
      <c r="F21" s="99" t="s">
        <v>26</v>
      </c>
      <c r="G21" s="21">
        <v>0</v>
      </c>
      <c r="H21" s="21">
        <v>0</v>
      </c>
    </row>
    <row r="22" ht="23.1" customHeight="1" spans="1:8">
      <c r="A22" s="20" t="s">
        <v>27</v>
      </c>
      <c r="B22" s="21">
        <f>B5-B6-B7-B8-B9-B10-B11+B14+B15+B18+B19+B20+B21</f>
        <v>-118535.12</v>
      </c>
      <c r="C22" s="21">
        <f>C5-C6-C7-C8-C9-C10-C11+C14+C15+C18+C19+C20+C21</f>
        <v>-386499.5</v>
      </c>
      <c r="F22" s="89" t="s">
        <v>27</v>
      </c>
      <c r="G22" s="90">
        <v>-118535.12</v>
      </c>
      <c r="H22" s="90">
        <v>-386499.5</v>
      </c>
    </row>
    <row r="23" ht="23.1" customHeight="1" spans="1:8">
      <c r="A23" s="23" t="s">
        <v>28</v>
      </c>
      <c r="B23" s="13">
        <f t="shared" ref="B23:B26" si="2">G23</f>
        <v>0</v>
      </c>
      <c r="C23" s="13">
        <f t="shared" ref="C23:C26" si="3">H23</f>
        <v>0</v>
      </c>
      <c r="F23" s="89" t="s">
        <v>28</v>
      </c>
      <c r="G23" s="90">
        <v>0</v>
      </c>
      <c r="H23" s="90">
        <v>0</v>
      </c>
    </row>
    <row r="24" ht="23.1" customHeight="1" spans="1:8">
      <c r="A24" s="18" t="s">
        <v>29</v>
      </c>
      <c r="B24" s="13">
        <f t="shared" si="2"/>
        <v>0</v>
      </c>
      <c r="C24" s="13">
        <f t="shared" si="3"/>
        <v>0</v>
      </c>
      <c r="F24" s="99" t="s">
        <v>29</v>
      </c>
      <c r="G24" s="21">
        <v>0</v>
      </c>
      <c r="H24" s="21">
        <v>0</v>
      </c>
    </row>
    <row r="25" ht="23.1" customHeight="1" spans="1:8">
      <c r="A25" s="20" t="s">
        <v>30</v>
      </c>
      <c r="B25" s="21">
        <f>B22+B23-B24</f>
        <v>-118535.12</v>
      </c>
      <c r="C25" s="21">
        <f>C22+C23-C24</f>
        <v>-386499.5</v>
      </c>
      <c r="F25" s="89" t="s">
        <v>30</v>
      </c>
      <c r="G25" s="90">
        <v>-118535.12</v>
      </c>
      <c r="H25" s="90">
        <v>-386499.5</v>
      </c>
    </row>
    <row r="26" ht="23.1" customHeight="1" spans="1:8">
      <c r="A26" s="18" t="s">
        <v>31</v>
      </c>
      <c r="B26" s="13">
        <f t="shared" si="2"/>
        <v>0</v>
      </c>
      <c r="C26" s="13">
        <f t="shared" si="3"/>
        <v>0</v>
      </c>
      <c r="F26" s="99" t="s">
        <v>31</v>
      </c>
      <c r="G26" s="21">
        <v>0</v>
      </c>
      <c r="H26" s="21">
        <v>0</v>
      </c>
    </row>
    <row r="27" ht="23.1" customHeight="1" spans="1:8">
      <c r="A27" s="20" t="s">
        <v>32</v>
      </c>
      <c r="B27" s="21">
        <f>B25-B26</f>
        <v>-118535.12</v>
      </c>
      <c r="C27" s="21">
        <f>C25-C26</f>
        <v>-386499.5</v>
      </c>
      <c r="F27" s="100" t="s">
        <v>32</v>
      </c>
      <c r="G27" s="21">
        <v>-118535.12</v>
      </c>
      <c r="H27" s="21">
        <v>-386499.5</v>
      </c>
    </row>
    <row r="28" ht="23.1" customHeight="1" spans="1:8">
      <c r="A28" s="100" t="s">
        <v>37</v>
      </c>
      <c r="B28" s="13">
        <f>G28</f>
        <v>-118535.12</v>
      </c>
      <c r="C28" s="13">
        <f t="shared" ref="C28:C32" si="4">H28</f>
        <v>-387233.96</v>
      </c>
      <c r="F28" s="100" t="s">
        <v>95</v>
      </c>
      <c r="G28" s="21">
        <v>-118535.12</v>
      </c>
      <c r="H28" s="21">
        <v>-387233.96</v>
      </c>
    </row>
    <row r="29" ht="23.1" customHeight="1" spans="1:8">
      <c r="A29" s="101" t="s">
        <v>38</v>
      </c>
      <c r="B29" s="13">
        <f t="shared" ref="B28:B32" si="5">G29</f>
        <v>0</v>
      </c>
      <c r="C29" s="13">
        <f t="shared" si="4"/>
        <v>734.46</v>
      </c>
      <c r="F29" s="101" t="s">
        <v>96</v>
      </c>
      <c r="G29" s="21">
        <v>0</v>
      </c>
      <c r="H29" s="21">
        <v>734.46</v>
      </c>
    </row>
    <row r="30" ht="23.1" customHeight="1" spans="1:8">
      <c r="A30" s="23" t="s">
        <v>72</v>
      </c>
      <c r="B30" s="13">
        <f t="shared" si="5"/>
        <v>0</v>
      </c>
      <c r="C30" s="13">
        <f t="shared" si="4"/>
        <v>0</v>
      </c>
      <c r="F30" s="101" t="s">
        <v>72</v>
      </c>
      <c r="G30" s="21"/>
      <c r="H30" s="21"/>
    </row>
    <row r="31" ht="23.1" customHeight="1" spans="1:8">
      <c r="A31" s="23" t="s">
        <v>49</v>
      </c>
      <c r="B31" s="13">
        <f t="shared" si="5"/>
        <v>0</v>
      </c>
      <c r="C31" s="13">
        <f t="shared" si="4"/>
        <v>0</v>
      </c>
      <c r="F31" s="89" t="s">
        <v>49</v>
      </c>
      <c r="G31" s="90"/>
      <c r="H31" s="90"/>
    </row>
    <row r="32" ht="23.1" customHeight="1" spans="1:8">
      <c r="A32" s="102" t="s">
        <v>50</v>
      </c>
      <c r="B32" s="13">
        <f t="shared" si="5"/>
        <v>0</v>
      </c>
      <c r="C32" s="13">
        <f t="shared" si="4"/>
        <v>0</v>
      </c>
      <c r="F32" s="93" t="s">
        <v>50</v>
      </c>
      <c r="G32" s="94"/>
      <c r="H32" s="94"/>
    </row>
    <row r="33" ht="23.1" customHeight="1" spans="1:8">
      <c r="A33" s="103"/>
      <c r="B33" s="104"/>
      <c r="C33" s="104">
        <f>C29-H29</f>
        <v>0</v>
      </c>
      <c r="F33" s="103"/>
      <c r="G33" s="104"/>
      <c r="H33" s="104"/>
    </row>
    <row r="34" spans="1:3">
      <c r="A34" s="103"/>
      <c r="B34" s="104"/>
      <c r="C34" s="104">
        <f>C27-H27</f>
        <v>0</v>
      </c>
    </row>
    <row r="35" spans="1:3">
      <c r="A35" s="103"/>
      <c r="B35" s="104"/>
      <c r="C35" s="104"/>
    </row>
  </sheetData>
  <mergeCells count="1">
    <mergeCell ref="A1:C1"/>
  </mergeCells>
  <pageMargins left="0.75" right="0.75" top="1" bottom="1" header="0.511805555555556" footer="0.511805555555556"/>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
  <sheetViews>
    <sheetView view="pageBreakPreview" zoomScaleNormal="100" workbookViewId="0">
      <selection activeCell="A4" sqref="A4"/>
    </sheetView>
  </sheetViews>
  <sheetFormatPr defaultColWidth="9" defaultRowHeight="14.25" outlineLevelCol="7"/>
  <cols>
    <col min="1" max="1" width="38.375" customWidth="1"/>
    <col min="2" max="2" width="15" customWidth="1"/>
    <col min="3" max="3" width="17" customWidth="1"/>
    <col min="5" max="5" width="12.625"/>
    <col min="6" max="6" width="41.625" customWidth="1"/>
    <col min="7" max="7" width="15.25" customWidth="1"/>
    <col min="8" max="8" width="17" customWidth="1"/>
  </cols>
  <sheetData>
    <row r="1" ht="32.1" customHeight="1" spans="1:3">
      <c r="A1" s="2" t="s">
        <v>93</v>
      </c>
      <c r="B1" s="2"/>
      <c r="C1" s="2"/>
    </row>
    <row r="2" ht="17.1" customHeight="1" spans="1:3">
      <c r="A2" s="3"/>
      <c r="B2" s="3"/>
      <c r="C2" s="4" t="s">
        <v>67</v>
      </c>
    </row>
    <row r="3" ht="21" customHeight="1" spans="1:3">
      <c r="A3" s="5" t="s">
        <v>97</v>
      </c>
      <c r="B3" s="5" t="str">
        <f>子公司1!B3</f>
        <v> 20XX 年X月</v>
      </c>
      <c r="C3" s="6" t="s">
        <v>69</v>
      </c>
    </row>
    <row r="4" ht="26.1" customHeight="1" spans="1:8">
      <c r="A4" s="7" t="s">
        <v>5</v>
      </c>
      <c r="B4" s="8" t="s">
        <v>6</v>
      </c>
      <c r="C4" s="9" t="s">
        <v>7</v>
      </c>
      <c r="F4" s="105" t="s">
        <v>5</v>
      </c>
      <c r="G4" s="106" t="s">
        <v>6</v>
      </c>
      <c r="H4" s="107" t="s">
        <v>98</v>
      </c>
    </row>
    <row r="5" ht="23.1" customHeight="1" spans="1:8">
      <c r="A5" s="12" t="s">
        <v>10</v>
      </c>
      <c r="B5" s="16">
        <f>G5-B45-B47-B48</f>
        <v>103968.57</v>
      </c>
      <c r="C5" s="16">
        <f>H5-C45-C47-C48</f>
        <v>855885.119999996</v>
      </c>
      <c r="F5" s="108" t="s">
        <v>10</v>
      </c>
      <c r="G5" s="109">
        <v>12341300.96</v>
      </c>
      <c r="H5" s="110">
        <v>20581463.4</v>
      </c>
    </row>
    <row r="6" ht="23.1" customHeight="1" spans="1:8">
      <c r="A6" s="12" t="s">
        <v>11</v>
      </c>
      <c r="B6" s="16">
        <f>G6-B46</f>
        <v>11066487.88</v>
      </c>
      <c r="C6" s="16">
        <f>H6-C46</f>
        <v>11765960.12</v>
      </c>
      <c r="F6" s="108" t="s">
        <v>11</v>
      </c>
      <c r="G6" s="109">
        <v>11066487.88</v>
      </c>
      <c r="H6" s="110">
        <v>11765960.12</v>
      </c>
    </row>
    <row r="7" ht="21.95" customHeight="1" spans="1:8">
      <c r="A7" s="12" t="s">
        <v>12</v>
      </c>
      <c r="B7" s="13">
        <f t="shared" ref="B5:B21" si="0">G7</f>
        <v>42631.95</v>
      </c>
      <c r="C7" s="13">
        <f t="shared" ref="C5:C21" si="1">H7</f>
        <v>89610.53</v>
      </c>
      <c r="F7" s="108" t="s">
        <v>12</v>
      </c>
      <c r="G7" s="109">
        <v>42631.95</v>
      </c>
      <c r="H7" s="110">
        <v>89610.53</v>
      </c>
    </row>
    <row r="8" ht="23.1" customHeight="1" spans="1:8">
      <c r="A8" s="12" t="s">
        <v>13</v>
      </c>
      <c r="B8" s="13">
        <f t="shared" si="0"/>
        <v>601024.97</v>
      </c>
      <c r="C8" s="13">
        <f t="shared" si="1"/>
        <v>5674890.65</v>
      </c>
      <c r="F8" s="108" t="s">
        <v>13</v>
      </c>
      <c r="G8" s="109">
        <v>601024.97</v>
      </c>
      <c r="H8" s="110">
        <v>5674890.65</v>
      </c>
    </row>
    <row r="9" ht="23.1" customHeight="1" spans="1:8">
      <c r="A9" s="12" t="s">
        <v>14</v>
      </c>
      <c r="B9" s="13">
        <f t="shared" si="0"/>
        <v>57183.26</v>
      </c>
      <c r="C9" s="13">
        <f t="shared" si="1"/>
        <v>1234161.78</v>
      </c>
      <c r="F9" s="108" t="s">
        <v>14</v>
      </c>
      <c r="G9" s="109">
        <v>57183.26</v>
      </c>
      <c r="H9" s="110">
        <v>1234161.78</v>
      </c>
    </row>
    <row r="10" ht="23.1" customHeight="1" spans="1:8">
      <c r="A10" s="18" t="s">
        <v>15</v>
      </c>
      <c r="B10" s="13">
        <f t="shared" si="0"/>
        <v>1918236.48</v>
      </c>
      <c r="C10" s="13">
        <f t="shared" si="1"/>
        <v>15404960.02</v>
      </c>
      <c r="F10" s="111" t="s">
        <v>15</v>
      </c>
      <c r="G10" s="109">
        <v>1918236.48</v>
      </c>
      <c r="H10" s="110">
        <v>15404960.02</v>
      </c>
    </row>
    <row r="11" ht="23.1" customHeight="1" spans="1:8">
      <c r="A11" s="12" t="s">
        <v>16</v>
      </c>
      <c r="B11" s="13">
        <f t="shared" si="0"/>
        <v>755.63</v>
      </c>
      <c r="C11" s="13">
        <f t="shared" si="1"/>
        <v>-1754.63</v>
      </c>
      <c r="F11" s="108" t="s">
        <v>16</v>
      </c>
      <c r="G11" s="109">
        <v>755.63</v>
      </c>
      <c r="H11" s="110">
        <v>-1754.63</v>
      </c>
    </row>
    <row r="12" ht="23.1" customHeight="1" spans="1:8">
      <c r="A12" s="18" t="s">
        <v>17</v>
      </c>
      <c r="B12" s="13">
        <f t="shared" si="0"/>
        <v>0</v>
      </c>
      <c r="C12" s="13">
        <f t="shared" si="1"/>
        <v>0</v>
      </c>
      <c r="F12" s="111" t="s">
        <v>17</v>
      </c>
      <c r="G12" s="109">
        <v>0</v>
      </c>
      <c r="H12" s="110">
        <v>0</v>
      </c>
    </row>
    <row r="13" ht="23.1" customHeight="1" spans="1:8">
      <c r="A13" s="18" t="s">
        <v>18</v>
      </c>
      <c r="B13" s="13">
        <f t="shared" si="0"/>
        <v>0</v>
      </c>
      <c r="C13" s="13">
        <f t="shared" si="1"/>
        <v>8373</v>
      </c>
      <c r="F13" s="111" t="s">
        <v>18</v>
      </c>
      <c r="G13" s="109">
        <v>0</v>
      </c>
      <c r="H13" s="110">
        <v>8373</v>
      </c>
    </row>
    <row r="14" ht="21.95" customHeight="1" spans="1:8">
      <c r="A14" s="108" t="s">
        <v>19</v>
      </c>
      <c r="B14" s="13">
        <f t="shared" si="0"/>
        <v>40874.61</v>
      </c>
      <c r="C14" s="13">
        <f t="shared" si="1"/>
        <v>1187197.6</v>
      </c>
      <c r="F14" s="108" t="s">
        <v>19</v>
      </c>
      <c r="G14" s="109">
        <v>40874.61</v>
      </c>
      <c r="H14" s="110">
        <v>1187197.6</v>
      </c>
    </row>
    <row r="15" ht="23.1" customHeight="1" spans="1:8">
      <c r="A15" s="108" t="s">
        <v>20</v>
      </c>
      <c r="B15" s="13">
        <f t="shared" si="0"/>
        <v>0</v>
      </c>
      <c r="C15" s="13">
        <f t="shared" si="1"/>
        <v>1408.63</v>
      </c>
      <c r="F15" s="108" t="s">
        <v>20</v>
      </c>
      <c r="G15" s="109">
        <v>0</v>
      </c>
      <c r="H15" s="110">
        <v>1408.63</v>
      </c>
    </row>
    <row r="16" ht="23.1" customHeight="1" spans="1:8">
      <c r="A16" s="111" t="s">
        <v>21</v>
      </c>
      <c r="B16" s="13">
        <f t="shared" si="0"/>
        <v>0</v>
      </c>
      <c r="C16" s="13">
        <f t="shared" si="1"/>
        <v>0</v>
      </c>
      <c r="F16" s="111" t="s">
        <v>21</v>
      </c>
      <c r="G16" s="109">
        <v>0</v>
      </c>
      <c r="H16" s="110">
        <v>0</v>
      </c>
    </row>
    <row r="17" ht="23.1" customHeight="1" spans="1:8">
      <c r="A17" s="111" t="s">
        <v>22</v>
      </c>
      <c r="B17" s="13">
        <f t="shared" si="0"/>
        <v>0</v>
      </c>
      <c r="C17" s="13">
        <f t="shared" si="1"/>
        <v>0</v>
      </c>
      <c r="F17" s="111" t="s">
        <v>22</v>
      </c>
      <c r="G17" s="109">
        <v>0</v>
      </c>
      <c r="H17" s="110">
        <v>0</v>
      </c>
    </row>
    <row r="18" customFormat="1" ht="23.1" customHeight="1" spans="1:8">
      <c r="A18" s="111" t="s">
        <v>23</v>
      </c>
      <c r="B18" s="13">
        <f t="shared" si="0"/>
        <v>0</v>
      </c>
      <c r="C18" s="13">
        <f t="shared" si="1"/>
        <v>0</v>
      </c>
      <c r="F18" s="111" t="s">
        <v>23</v>
      </c>
      <c r="G18" s="109">
        <v>0</v>
      </c>
      <c r="H18" s="110">
        <v>0</v>
      </c>
    </row>
    <row r="19" customFormat="1" ht="23.1" customHeight="1" spans="1:8">
      <c r="A19" s="111" t="s">
        <v>24</v>
      </c>
      <c r="B19" s="16">
        <f>G19+B49</f>
        <v>0</v>
      </c>
      <c r="C19" s="16">
        <f>H19+C49</f>
        <v>43528.52</v>
      </c>
      <c r="F19" s="111" t="s">
        <v>24</v>
      </c>
      <c r="G19" s="109">
        <v>0</v>
      </c>
      <c r="H19" s="110">
        <v>44512.29</v>
      </c>
    </row>
    <row r="20" ht="23.1" customHeight="1" spans="1:8">
      <c r="A20" s="111" t="s">
        <v>25</v>
      </c>
      <c r="B20" s="13">
        <f t="shared" si="0"/>
        <v>0</v>
      </c>
      <c r="C20" s="13">
        <f t="shared" si="1"/>
        <v>0</v>
      </c>
      <c r="F20" s="111" t="s">
        <v>25</v>
      </c>
      <c r="G20" s="109">
        <v>0</v>
      </c>
      <c r="H20" s="110">
        <v>0</v>
      </c>
    </row>
    <row r="21" ht="23.1" customHeight="1" spans="1:8">
      <c r="A21" s="111" t="s">
        <v>26</v>
      </c>
      <c r="B21" s="13">
        <f t="shared" si="0"/>
        <v>0</v>
      </c>
      <c r="C21" s="13">
        <f t="shared" si="1"/>
        <v>0</v>
      </c>
      <c r="F21" s="101" t="s">
        <v>26</v>
      </c>
      <c r="G21" s="109">
        <v>0</v>
      </c>
      <c r="H21" s="110">
        <v>0</v>
      </c>
    </row>
    <row r="22" ht="23.1" customHeight="1" spans="1:8">
      <c r="A22" s="20" t="s">
        <v>27</v>
      </c>
      <c r="B22" s="21">
        <f>B5-B6-B7-B8-B9-B10-B11+B14+B15+B18+B19+B20+B21</f>
        <v>-13541476.99</v>
      </c>
      <c r="C22" s="21">
        <f>C5-C6-C7-C8-C9-C10-C11+C14+C15+C18+C19+C20+C21</f>
        <v>-32079808.6</v>
      </c>
      <c r="F22" s="101" t="s">
        <v>27</v>
      </c>
      <c r="G22" s="109">
        <v>-1304144.6</v>
      </c>
      <c r="H22" s="109">
        <v>-12353246.55</v>
      </c>
    </row>
    <row r="23" ht="23.1" customHeight="1" spans="1:8">
      <c r="A23" s="23" t="s">
        <v>28</v>
      </c>
      <c r="B23" s="13">
        <f t="shared" ref="B23:B26" si="2">G23</f>
        <v>0</v>
      </c>
      <c r="C23" s="13">
        <f t="shared" ref="C23:C26" si="3">H23</f>
        <v>0</v>
      </c>
      <c r="F23" s="108" t="s">
        <v>28</v>
      </c>
      <c r="G23" s="109">
        <v>0</v>
      </c>
      <c r="H23" s="110">
        <v>0</v>
      </c>
    </row>
    <row r="24" ht="23.1" customHeight="1" spans="1:8">
      <c r="A24" s="18" t="s">
        <v>29</v>
      </c>
      <c r="B24" s="13">
        <f t="shared" si="2"/>
        <v>0</v>
      </c>
      <c r="C24" s="13">
        <f t="shared" si="3"/>
        <v>0</v>
      </c>
      <c r="F24" s="108" t="s">
        <v>29</v>
      </c>
      <c r="G24" s="109">
        <v>0</v>
      </c>
      <c r="H24" s="110">
        <v>0</v>
      </c>
    </row>
    <row r="25" ht="23.1" customHeight="1" spans="1:8">
      <c r="A25" s="20" t="s">
        <v>30</v>
      </c>
      <c r="B25" s="21">
        <f>B22+B23-B24</f>
        <v>-13541476.99</v>
      </c>
      <c r="C25" s="21">
        <f>C22+C23-C24</f>
        <v>-32079808.6</v>
      </c>
      <c r="F25" s="101" t="s">
        <v>30</v>
      </c>
      <c r="G25" s="109">
        <v>-1304144.6</v>
      </c>
      <c r="H25" s="109">
        <v>-12353246.55</v>
      </c>
    </row>
    <row r="26" ht="23.1" customHeight="1" spans="1:8">
      <c r="A26" s="18" t="s">
        <v>31</v>
      </c>
      <c r="B26" s="13">
        <f t="shared" si="2"/>
        <v>0</v>
      </c>
      <c r="C26" s="13">
        <f t="shared" si="3"/>
        <v>0</v>
      </c>
      <c r="F26" s="108" t="s">
        <v>31</v>
      </c>
      <c r="G26" s="109">
        <v>0</v>
      </c>
      <c r="H26" s="110">
        <v>0</v>
      </c>
    </row>
    <row r="27" ht="23.1" customHeight="1" spans="1:8">
      <c r="A27" s="20" t="s">
        <v>32</v>
      </c>
      <c r="B27" s="21">
        <f>B25-B26</f>
        <v>-13541476.99</v>
      </c>
      <c r="C27" s="21">
        <f>C25-C26</f>
        <v>-32079808.6</v>
      </c>
      <c r="F27" s="101" t="s">
        <v>32</v>
      </c>
      <c r="G27" s="109">
        <v>-1304144.6</v>
      </c>
      <c r="H27" s="109">
        <v>-12353246.55</v>
      </c>
    </row>
    <row r="28" ht="23.1" customHeight="1" spans="1:8">
      <c r="A28" s="101" t="s">
        <v>37</v>
      </c>
      <c r="B28" s="13">
        <f t="shared" ref="B28:B41" si="4">G28</f>
        <v>-1304144.6</v>
      </c>
      <c r="C28" s="13">
        <f>C27-C29</f>
        <v>-30337670.03</v>
      </c>
      <c r="F28" s="101" t="s">
        <v>37</v>
      </c>
      <c r="G28" s="109">
        <v>-1304144.6</v>
      </c>
      <c r="H28" s="110">
        <v>-10611107.98</v>
      </c>
    </row>
    <row r="29" ht="23.1" customHeight="1" spans="1:8">
      <c r="A29" s="101" t="s">
        <v>38</v>
      </c>
      <c r="B29" s="13">
        <f t="shared" si="4"/>
        <v>0</v>
      </c>
      <c r="C29" s="13">
        <f t="shared" ref="C28:C41" si="5">H29</f>
        <v>-1742138.57</v>
      </c>
      <c r="F29" s="101" t="s">
        <v>38</v>
      </c>
      <c r="G29" s="109">
        <v>0</v>
      </c>
      <c r="H29" s="109">
        <v>-1742138.57</v>
      </c>
    </row>
    <row r="30" ht="23.1" customHeight="1" spans="1:8">
      <c r="A30" s="101" t="s">
        <v>39</v>
      </c>
      <c r="B30" s="13">
        <f t="shared" si="4"/>
        <v>0</v>
      </c>
      <c r="C30" s="13">
        <f t="shared" si="5"/>
        <v>0</v>
      </c>
      <c r="F30" s="101" t="s">
        <v>72</v>
      </c>
      <c r="G30" s="109">
        <v>0</v>
      </c>
      <c r="H30" s="110">
        <v>0</v>
      </c>
    </row>
    <row r="31" ht="23.1" customHeight="1" spans="1:8">
      <c r="A31" s="101" t="s">
        <v>40</v>
      </c>
      <c r="B31" s="13">
        <f t="shared" si="4"/>
        <v>0</v>
      </c>
      <c r="C31" s="13">
        <f t="shared" si="5"/>
        <v>0</v>
      </c>
      <c r="F31" s="101" t="s">
        <v>49</v>
      </c>
      <c r="G31" s="109">
        <v>0</v>
      </c>
      <c r="H31" s="110">
        <v>0</v>
      </c>
    </row>
    <row r="32" ht="23.1" customHeight="1" spans="1:8">
      <c r="A32" s="101" t="s">
        <v>41</v>
      </c>
      <c r="B32" s="13">
        <f t="shared" si="4"/>
        <v>0</v>
      </c>
      <c r="C32" s="13">
        <f t="shared" si="5"/>
        <v>0</v>
      </c>
      <c r="F32" s="101" t="s">
        <v>50</v>
      </c>
      <c r="G32" s="109">
        <v>0</v>
      </c>
      <c r="H32" s="110">
        <v>0</v>
      </c>
    </row>
    <row r="33" ht="23.1" customHeight="1" spans="1:8">
      <c r="A33" s="101" t="s">
        <v>42</v>
      </c>
      <c r="B33" s="13">
        <f t="shared" si="4"/>
        <v>0</v>
      </c>
      <c r="C33" s="13">
        <f t="shared" si="5"/>
        <v>0</v>
      </c>
      <c r="F33" s="101" t="s">
        <v>43</v>
      </c>
      <c r="G33" s="109">
        <v>0</v>
      </c>
      <c r="H33" s="110">
        <v>0</v>
      </c>
    </row>
    <row r="34" ht="23.1" customHeight="1" spans="1:8">
      <c r="A34" s="112" t="s">
        <v>43</v>
      </c>
      <c r="B34" s="13">
        <f t="shared" si="4"/>
        <v>0</v>
      </c>
      <c r="C34" s="13">
        <f t="shared" si="5"/>
        <v>0</v>
      </c>
      <c r="F34" s="112" t="s">
        <v>44</v>
      </c>
      <c r="G34" s="109">
        <v>0</v>
      </c>
      <c r="H34" s="110">
        <v>0</v>
      </c>
    </row>
    <row r="35" spans="1:8">
      <c r="A35" s="112" t="s">
        <v>44</v>
      </c>
      <c r="B35" s="13">
        <f t="shared" si="4"/>
        <v>0</v>
      </c>
      <c r="C35" s="13">
        <f t="shared" si="5"/>
        <v>0</v>
      </c>
      <c r="F35" s="112" t="s">
        <v>45</v>
      </c>
      <c r="G35" s="109">
        <v>0</v>
      </c>
      <c r="H35" s="110">
        <v>0</v>
      </c>
    </row>
    <row r="36" spans="1:8">
      <c r="A36" s="101" t="s">
        <v>45</v>
      </c>
      <c r="B36" s="13">
        <f t="shared" si="4"/>
        <v>0</v>
      </c>
      <c r="C36" s="13">
        <f t="shared" si="5"/>
        <v>0</v>
      </c>
      <c r="F36" s="101" t="s">
        <v>46</v>
      </c>
      <c r="G36" s="109"/>
      <c r="H36" s="110"/>
    </row>
    <row r="37" spans="1:8">
      <c r="A37" s="101" t="s">
        <v>46</v>
      </c>
      <c r="B37" s="13">
        <f t="shared" si="4"/>
        <v>0</v>
      </c>
      <c r="C37" s="13">
        <f t="shared" si="5"/>
        <v>0</v>
      </c>
      <c r="F37" s="101" t="s">
        <v>47</v>
      </c>
      <c r="G37" s="109"/>
      <c r="H37" s="110"/>
    </row>
    <row r="38" spans="1:8">
      <c r="A38" s="101" t="s">
        <v>47</v>
      </c>
      <c r="B38" s="13">
        <f t="shared" si="4"/>
        <v>0</v>
      </c>
      <c r="C38" s="13">
        <f t="shared" si="5"/>
        <v>0</v>
      </c>
      <c r="F38" s="101" t="s">
        <v>48</v>
      </c>
      <c r="G38" s="109"/>
      <c r="H38" s="110">
        <v>0</v>
      </c>
    </row>
    <row r="39" spans="1:8">
      <c r="A39" s="108" t="s">
        <v>48</v>
      </c>
      <c r="B39" s="13">
        <f t="shared" si="4"/>
        <v>0</v>
      </c>
      <c r="C39" s="13">
        <f t="shared" si="5"/>
        <v>0</v>
      </c>
      <c r="F39" s="108" t="s">
        <v>49</v>
      </c>
      <c r="G39" s="113">
        <v>0</v>
      </c>
      <c r="H39" s="110">
        <v>0</v>
      </c>
    </row>
    <row r="40" spans="1:8">
      <c r="A40" s="108" t="s">
        <v>49</v>
      </c>
      <c r="B40" s="13">
        <f t="shared" si="4"/>
        <v>0</v>
      </c>
      <c r="C40" s="13">
        <f t="shared" si="5"/>
        <v>0</v>
      </c>
      <c r="F40" s="108" t="s">
        <v>50</v>
      </c>
      <c r="G40" s="109">
        <v>0</v>
      </c>
      <c r="H40" s="110">
        <v>0</v>
      </c>
    </row>
    <row r="41" spans="1:3">
      <c r="A41" s="114" t="s">
        <v>50</v>
      </c>
      <c r="B41" s="13">
        <f t="shared" si="4"/>
        <v>0</v>
      </c>
      <c r="C41" s="13">
        <f t="shared" si="5"/>
        <v>0</v>
      </c>
    </row>
    <row r="42" spans="1:3">
      <c r="A42" s="103"/>
      <c r="B42" s="104"/>
      <c r="C42" s="115">
        <f>C27-H27+C45+C47+C48</f>
        <v>-983.770000002347</v>
      </c>
    </row>
    <row r="43" spans="1:3">
      <c r="A43" s="103"/>
      <c r="B43" s="104"/>
      <c r="C43" s="115"/>
    </row>
    <row r="44" spans="1:3">
      <c r="A44" s="103"/>
      <c r="B44" s="104"/>
      <c r="C44" s="115"/>
    </row>
    <row r="45" spans="1:3">
      <c r="A45" s="116" t="s">
        <v>99</v>
      </c>
      <c r="B45" s="117">
        <v>609264.9</v>
      </c>
      <c r="C45" s="40">
        <v>1176059.76</v>
      </c>
    </row>
    <row r="46" spans="1:3">
      <c r="A46" s="118" t="s">
        <v>100</v>
      </c>
      <c r="B46" s="118">
        <v>0</v>
      </c>
      <c r="C46" s="118">
        <v>0</v>
      </c>
    </row>
    <row r="47" customFormat="1" spans="1:3">
      <c r="A47" s="118" t="s">
        <v>101</v>
      </c>
      <c r="B47" s="118">
        <v>11628067.57</v>
      </c>
      <c r="C47" s="118">
        <v>12758952.56</v>
      </c>
    </row>
    <row r="48" customFormat="1" spans="1:3">
      <c r="A48" s="118" t="s">
        <v>102</v>
      </c>
      <c r="B48" s="118">
        <v>-0.08</v>
      </c>
      <c r="C48" s="118">
        <v>5790565.96</v>
      </c>
    </row>
    <row r="49" spans="1:3">
      <c r="A49" t="s">
        <v>103</v>
      </c>
      <c r="C49">
        <v>-983.77</v>
      </c>
    </row>
  </sheetData>
  <mergeCells count="1">
    <mergeCell ref="A1:C1"/>
  </mergeCells>
  <pageMargins left="0.75" right="0.75" top="1" bottom="1" header="0.511805555555556" footer="0.511805555555556"/>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view="pageBreakPreview" zoomScaleNormal="100" workbookViewId="0">
      <selection activeCell="A4" sqref="A4"/>
    </sheetView>
  </sheetViews>
  <sheetFormatPr defaultColWidth="9" defaultRowHeight="14.25" outlineLevelCol="7"/>
  <cols>
    <col min="1" max="1" width="37.625" customWidth="1"/>
    <col min="2" max="2" width="15" style="64" customWidth="1"/>
    <col min="3" max="3" width="17" style="64" customWidth="1"/>
    <col min="4" max="4" width="10.375"/>
    <col min="6" max="6" width="41.625" customWidth="1"/>
    <col min="7" max="7" width="17.625" customWidth="1"/>
    <col min="8" max="8" width="18.875" customWidth="1"/>
    <col min="10" max="10" width="12.75" customWidth="1"/>
  </cols>
  <sheetData>
    <row r="1" ht="32.1" customHeight="1" spans="1:3">
      <c r="A1" s="2" t="s">
        <v>93</v>
      </c>
      <c r="B1" s="83"/>
      <c r="C1" s="83"/>
    </row>
    <row r="2" ht="17.1" customHeight="1" spans="1:3">
      <c r="A2" s="3"/>
      <c r="B2" s="84"/>
      <c r="C2" s="85" t="s">
        <v>67</v>
      </c>
    </row>
    <row r="3" ht="21" customHeight="1" spans="1:3">
      <c r="A3" s="5" t="s">
        <v>94</v>
      </c>
      <c r="B3" s="5" t="str">
        <f>母公司!B3</f>
        <v> 20XX 年X月</v>
      </c>
      <c r="C3" s="86" t="s">
        <v>69</v>
      </c>
    </row>
    <row r="4" ht="26.1" customHeight="1" spans="1:8">
      <c r="A4" s="7" t="s">
        <v>5</v>
      </c>
      <c r="B4" s="8" t="s">
        <v>6</v>
      </c>
      <c r="C4" s="9" t="s">
        <v>7</v>
      </c>
      <c r="F4" s="87" t="s">
        <v>5</v>
      </c>
      <c r="G4" s="88" t="s">
        <v>104</v>
      </c>
      <c r="H4" s="88" t="s">
        <v>105</v>
      </c>
    </row>
    <row r="5" ht="23.1" customHeight="1" spans="1:8">
      <c r="A5" s="12" t="s">
        <v>10</v>
      </c>
      <c r="B5" s="13">
        <f t="shared" ref="B5:B21" si="0">G5</f>
        <v>0</v>
      </c>
      <c r="C5" s="13">
        <f t="shared" ref="C5:C21" si="1">H5</f>
        <v>0</v>
      </c>
      <c r="F5" s="89" t="s">
        <v>10</v>
      </c>
      <c r="G5" s="90"/>
      <c r="H5" s="90"/>
    </row>
    <row r="6" ht="23.1" customHeight="1" spans="1:8">
      <c r="A6" s="12" t="s">
        <v>11</v>
      </c>
      <c r="B6" s="13">
        <f t="shared" si="0"/>
        <v>0</v>
      </c>
      <c r="C6" s="13">
        <f t="shared" si="1"/>
        <v>0</v>
      </c>
      <c r="F6" s="89" t="s">
        <v>11</v>
      </c>
      <c r="G6" s="90"/>
      <c r="H6" s="90"/>
    </row>
    <row r="7" ht="21.95" customHeight="1" spans="1:8">
      <c r="A7" s="12" t="s">
        <v>12</v>
      </c>
      <c r="B7" s="13">
        <f t="shared" si="0"/>
        <v>0</v>
      </c>
      <c r="C7" s="13">
        <f t="shared" si="1"/>
        <v>0</v>
      </c>
      <c r="F7" s="89" t="s">
        <v>12</v>
      </c>
      <c r="G7" s="90"/>
      <c r="H7" s="90"/>
    </row>
    <row r="8" ht="23.1" customHeight="1" spans="1:8">
      <c r="A8" s="12" t="s">
        <v>13</v>
      </c>
      <c r="B8" s="13">
        <f t="shared" si="0"/>
        <v>0</v>
      </c>
      <c r="C8" s="13">
        <f t="shared" si="1"/>
        <v>0</v>
      </c>
      <c r="F8" s="89" t="s">
        <v>13</v>
      </c>
      <c r="G8" s="90"/>
      <c r="H8" s="90"/>
    </row>
    <row r="9" ht="23.1" customHeight="1" spans="1:8">
      <c r="A9" s="12" t="s">
        <v>14</v>
      </c>
      <c r="B9" s="13">
        <f t="shared" si="0"/>
        <v>0</v>
      </c>
      <c r="C9" s="13">
        <f t="shared" si="1"/>
        <v>0</v>
      </c>
      <c r="F9" s="89" t="s">
        <v>14</v>
      </c>
      <c r="G9" s="91"/>
      <c r="H9" s="91"/>
    </row>
    <row r="10" ht="23.1" customHeight="1" spans="1:8">
      <c r="A10" s="18" t="s">
        <v>15</v>
      </c>
      <c r="B10" s="13">
        <f t="shared" si="0"/>
        <v>0</v>
      </c>
      <c r="C10" s="13">
        <f t="shared" si="1"/>
        <v>0</v>
      </c>
      <c r="F10" s="89" t="s">
        <v>15</v>
      </c>
      <c r="G10" s="91"/>
      <c r="H10" s="91"/>
    </row>
    <row r="11" ht="23.1" customHeight="1" spans="1:8">
      <c r="A11" s="12" t="s">
        <v>16</v>
      </c>
      <c r="B11" s="13">
        <f t="shared" si="0"/>
        <v>0</v>
      </c>
      <c r="C11" s="13">
        <f t="shared" si="1"/>
        <v>10890.32</v>
      </c>
      <c r="F11" s="89" t="s">
        <v>16</v>
      </c>
      <c r="G11" s="91"/>
      <c r="H11" s="91">
        <v>10890.32</v>
      </c>
    </row>
    <row r="12" ht="23.1" customHeight="1" spans="1:8">
      <c r="A12" s="18" t="s">
        <v>17</v>
      </c>
      <c r="B12" s="13">
        <f t="shared" si="0"/>
        <v>0</v>
      </c>
      <c r="C12" s="13">
        <f t="shared" si="1"/>
        <v>0</v>
      </c>
      <c r="F12" s="89" t="s">
        <v>17</v>
      </c>
      <c r="G12" s="92"/>
      <c r="H12" s="92"/>
    </row>
    <row r="13" ht="23.1" customHeight="1" spans="1:8">
      <c r="A13" s="18" t="s">
        <v>18</v>
      </c>
      <c r="B13" s="13">
        <f t="shared" si="0"/>
        <v>0</v>
      </c>
      <c r="C13" s="13">
        <f t="shared" si="1"/>
        <v>0</v>
      </c>
      <c r="F13" s="89" t="s">
        <v>18</v>
      </c>
      <c r="G13" s="92"/>
      <c r="H13" s="92"/>
    </row>
    <row r="14" ht="21.95" customHeight="1" spans="1:8">
      <c r="A14" s="89" t="s">
        <v>19</v>
      </c>
      <c r="B14" s="13">
        <f t="shared" si="0"/>
        <v>0</v>
      </c>
      <c r="C14" s="13">
        <f t="shared" si="1"/>
        <v>0</v>
      </c>
      <c r="F14" s="89" t="s">
        <v>19</v>
      </c>
      <c r="G14" s="92"/>
      <c r="H14" s="92"/>
    </row>
    <row r="15" ht="23.1" customHeight="1" spans="1:8">
      <c r="A15" s="89" t="s">
        <v>20</v>
      </c>
      <c r="B15" s="13">
        <f t="shared" si="0"/>
        <v>0</v>
      </c>
      <c r="C15" s="13">
        <f t="shared" si="1"/>
        <v>0</v>
      </c>
      <c r="F15" s="89" t="s">
        <v>20</v>
      </c>
      <c r="G15" s="90"/>
      <c r="H15" s="90"/>
    </row>
    <row r="16" ht="23.1" customHeight="1" spans="1:8">
      <c r="A16" s="89" t="s">
        <v>21</v>
      </c>
      <c r="B16" s="13">
        <f t="shared" si="0"/>
        <v>0</v>
      </c>
      <c r="C16" s="13">
        <f t="shared" si="1"/>
        <v>0</v>
      </c>
      <c r="F16" s="89" t="s">
        <v>21</v>
      </c>
      <c r="G16" s="90"/>
      <c r="H16" s="90"/>
    </row>
    <row r="17" ht="23.1" customHeight="1" spans="1:8">
      <c r="A17" s="89" t="s">
        <v>22</v>
      </c>
      <c r="B17" s="13">
        <f t="shared" si="0"/>
        <v>0</v>
      </c>
      <c r="C17" s="13">
        <f t="shared" si="1"/>
        <v>0</v>
      </c>
      <c r="F17" s="89" t="s">
        <v>22</v>
      </c>
      <c r="G17" s="90"/>
      <c r="H17" s="90"/>
    </row>
    <row r="18" customFormat="1" ht="23.1" customHeight="1" spans="1:8">
      <c r="A18" s="89" t="s">
        <v>23</v>
      </c>
      <c r="B18" s="13">
        <f t="shared" si="0"/>
        <v>0</v>
      </c>
      <c r="C18" s="13">
        <f t="shared" si="1"/>
        <v>0</v>
      </c>
      <c r="F18" s="89" t="s">
        <v>23</v>
      </c>
      <c r="G18" s="90"/>
      <c r="H18" s="90"/>
    </row>
    <row r="19" customFormat="1" ht="23.1" customHeight="1" spans="1:8">
      <c r="A19" s="93" t="s">
        <v>24</v>
      </c>
      <c r="B19" s="13">
        <f t="shared" si="0"/>
        <v>0</v>
      </c>
      <c r="C19" s="13">
        <f t="shared" si="1"/>
        <v>0</v>
      </c>
      <c r="F19" s="93" t="s">
        <v>24</v>
      </c>
      <c r="G19" s="94"/>
      <c r="H19" s="95"/>
    </row>
    <row r="20" ht="23.1" customHeight="1" spans="1:8">
      <c r="A20" s="96" t="s">
        <v>25</v>
      </c>
      <c r="B20" s="13">
        <f t="shared" si="0"/>
        <v>0</v>
      </c>
      <c r="C20" s="13">
        <f t="shared" si="1"/>
        <v>0</v>
      </c>
      <c r="F20" s="96" t="s">
        <v>25</v>
      </c>
      <c r="G20" s="97"/>
      <c r="H20" s="98"/>
    </row>
    <row r="21" ht="23.1" customHeight="1" spans="1:8">
      <c r="A21" s="96" t="s">
        <v>26</v>
      </c>
      <c r="B21" s="13">
        <f t="shared" si="0"/>
        <v>0</v>
      </c>
      <c r="C21" s="13">
        <f t="shared" si="1"/>
        <v>0</v>
      </c>
      <c r="F21" s="99" t="s">
        <v>26</v>
      </c>
      <c r="G21" s="21"/>
      <c r="H21" s="21"/>
    </row>
    <row r="22" ht="23.1" customHeight="1" spans="1:8">
      <c r="A22" s="20" t="s">
        <v>27</v>
      </c>
      <c r="B22" s="21">
        <f>B5-B6-B7-B8-B9-B10-B11+B14+B15+B18+B19+B20+B21</f>
        <v>0</v>
      </c>
      <c r="C22" s="21">
        <f>C5-C6-C7-C8-C9-C10-C11+C14+C15+C18+C19+C20+C21</f>
        <v>-10890.32</v>
      </c>
      <c r="F22" s="89" t="s">
        <v>27</v>
      </c>
      <c r="G22" s="90"/>
      <c r="H22" s="90">
        <v>-10890.32</v>
      </c>
    </row>
    <row r="23" ht="23.1" customHeight="1" spans="1:8">
      <c r="A23" s="23" t="s">
        <v>28</v>
      </c>
      <c r="B23" s="13">
        <f t="shared" ref="B23:B26" si="2">G23</f>
        <v>0</v>
      </c>
      <c r="C23" s="13">
        <f t="shared" ref="C23:C26" si="3">H23</f>
        <v>0</v>
      </c>
      <c r="F23" s="89" t="s">
        <v>28</v>
      </c>
      <c r="G23" s="90"/>
      <c r="H23" s="90"/>
    </row>
    <row r="24" ht="23.1" customHeight="1" spans="1:8">
      <c r="A24" s="18" t="s">
        <v>29</v>
      </c>
      <c r="B24" s="13">
        <f t="shared" si="2"/>
        <v>0</v>
      </c>
      <c r="C24" s="13">
        <f t="shared" si="3"/>
        <v>0</v>
      </c>
      <c r="F24" s="99" t="s">
        <v>29</v>
      </c>
      <c r="G24" s="21"/>
      <c r="H24" s="21"/>
    </row>
    <row r="25" ht="23.1" customHeight="1" spans="1:8">
      <c r="A25" s="20" t="s">
        <v>30</v>
      </c>
      <c r="B25" s="21">
        <f>B22+B23-B24</f>
        <v>0</v>
      </c>
      <c r="C25" s="21">
        <f>C22+C23-C24</f>
        <v>-10890.32</v>
      </c>
      <c r="F25" s="89" t="s">
        <v>30</v>
      </c>
      <c r="G25" s="90"/>
      <c r="H25" s="90">
        <v>-10890.32</v>
      </c>
    </row>
    <row r="26" ht="23.1" customHeight="1" spans="1:8">
      <c r="A26" s="18" t="s">
        <v>31</v>
      </c>
      <c r="B26" s="13">
        <f t="shared" si="2"/>
        <v>0</v>
      </c>
      <c r="C26" s="13">
        <f t="shared" si="3"/>
        <v>0</v>
      </c>
      <c r="F26" s="99" t="s">
        <v>31</v>
      </c>
      <c r="G26" s="21"/>
      <c r="H26" s="21"/>
    </row>
    <row r="27" ht="23.1" customHeight="1" spans="1:8">
      <c r="A27" s="20" t="s">
        <v>32</v>
      </c>
      <c r="B27" s="21">
        <f>B25-B26</f>
        <v>0</v>
      </c>
      <c r="C27" s="21">
        <f>C25-C26</f>
        <v>-10890.32</v>
      </c>
      <c r="F27" s="100" t="s">
        <v>32</v>
      </c>
      <c r="G27" s="21"/>
      <c r="H27" s="21">
        <v>-10890.32</v>
      </c>
    </row>
    <row r="28" ht="23.1" customHeight="1" spans="1:8">
      <c r="A28" s="100" t="s">
        <v>37</v>
      </c>
      <c r="B28" s="13">
        <f t="shared" ref="B28:B32" si="4">G28</f>
        <v>0</v>
      </c>
      <c r="C28" s="13">
        <f t="shared" ref="C28:C32" si="5">H28</f>
        <v>0</v>
      </c>
      <c r="F28" s="100" t="s">
        <v>95</v>
      </c>
      <c r="G28" s="21"/>
      <c r="H28" s="21"/>
    </row>
    <row r="29" ht="23.1" customHeight="1" spans="1:8">
      <c r="A29" s="101" t="s">
        <v>38</v>
      </c>
      <c r="B29" s="13">
        <f t="shared" si="4"/>
        <v>0</v>
      </c>
      <c r="C29" s="13">
        <f t="shared" si="5"/>
        <v>0</v>
      </c>
      <c r="F29" s="101" t="s">
        <v>96</v>
      </c>
      <c r="G29" s="21"/>
      <c r="H29" s="21"/>
    </row>
    <row r="30" ht="23.1" customHeight="1" spans="1:8">
      <c r="A30" s="23" t="s">
        <v>72</v>
      </c>
      <c r="B30" s="13">
        <f t="shared" si="4"/>
        <v>0</v>
      </c>
      <c r="C30" s="13">
        <f t="shared" si="5"/>
        <v>0</v>
      </c>
      <c r="F30" s="101" t="s">
        <v>72</v>
      </c>
      <c r="G30" s="21"/>
      <c r="H30" s="21"/>
    </row>
    <row r="31" ht="23.1" customHeight="1" spans="1:8">
      <c r="A31" s="23" t="s">
        <v>49</v>
      </c>
      <c r="B31" s="13">
        <f t="shared" si="4"/>
        <v>0</v>
      </c>
      <c r="C31" s="13">
        <f t="shared" si="5"/>
        <v>0</v>
      </c>
      <c r="F31" s="89" t="s">
        <v>49</v>
      </c>
      <c r="G31" s="90"/>
      <c r="H31" s="90"/>
    </row>
    <row r="32" ht="23.1" customHeight="1" spans="1:8">
      <c r="A32" s="102" t="s">
        <v>50</v>
      </c>
      <c r="B32" s="13">
        <f t="shared" si="4"/>
        <v>0</v>
      </c>
      <c r="C32" s="13">
        <f t="shared" si="5"/>
        <v>0</v>
      </c>
      <c r="F32" s="93" t="s">
        <v>50</v>
      </c>
      <c r="G32" s="94"/>
      <c r="H32" s="94"/>
    </row>
    <row r="33" ht="23.1" customHeight="1" spans="1:8">
      <c r="A33" s="103"/>
      <c r="B33" s="104"/>
      <c r="C33" s="104">
        <f>C29-H29</f>
        <v>0</v>
      </c>
      <c r="F33" s="103"/>
      <c r="G33" s="104"/>
      <c r="H33" s="104"/>
    </row>
    <row r="34" spans="1:3">
      <c r="A34" s="103"/>
      <c r="B34" s="104"/>
      <c r="C34" s="104">
        <f>C27-H27</f>
        <v>0</v>
      </c>
    </row>
    <row r="35" spans="1:3">
      <c r="A35" s="103"/>
      <c r="B35" s="104"/>
      <c r="C35" s="104"/>
    </row>
  </sheetData>
  <mergeCells count="1">
    <mergeCell ref="A1:C1"/>
  </mergeCells>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130" zoomScaleNormal="100" workbookViewId="0">
      <selection activeCell="A4" sqref="A4"/>
    </sheetView>
  </sheetViews>
  <sheetFormatPr defaultColWidth="9" defaultRowHeight="14.25"/>
  <cols>
    <col min="1" max="1" width="40.125" customWidth="1"/>
    <col min="2" max="2" width="14" customWidth="1"/>
    <col min="3" max="3" width="17.7833333333333" style="69" customWidth="1"/>
    <col min="4" max="4" width="17.125" style="69" customWidth="1"/>
    <col min="5" max="5" width="13.875" customWidth="1"/>
    <col min="6" max="6" width="26.625" customWidth="1"/>
    <col min="7" max="7" width="17.125" customWidth="1"/>
    <col min="8" max="8" width="11.5"/>
    <col min="9" max="10" width="17.125"/>
  </cols>
  <sheetData>
    <row r="1" ht="32.1" customHeight="1" spans="1:3">
      <c r="A1" s="2" t="s">
        <v>93</v>
      </c>
      <c r="B1" s="2"/>
      <c r="C1" s="70"/>
    </row>
    <row r="2" ht="17.1" customHeight="1" spans="1:3">
      <c r="A2" s="3"/>
      <c r="B2" s="3"/>
      <c r="C2" s="71" t="s">
        <v>67</v>
      </c>
    </row>
    <row r="3" ht="21" customHeight="1" spans="1:10">
      <c r="A3" s="72" t="s">
        <v>106</v>
      </c>
      <c r="B3" s="72" t="str">
        <f>子公司2!B3</f>
        <v> 20XX 年X月</v>
      </c>
      <c r="C3" s="73" t="s">
        <v>69</v>
      </c>
      <c r="I3" t="s">
        <v>107</v>
      </c>
      <c r="J3" t="s">
        <v>108</v>
      </c>
    </row>
    <row r="4" ht="26.1" customHeight="1" spans="1:10">
      <c r="A4" s="7" t="s">
        <v>5</v>
      </c>
      <c r="B4" s="8" t="s">
        <v>6</v>
      </c>
      <c r="C4" s="9" t="s">
        <v>7</v>
      </c>
      <c r="D4" s="74" t="s">
        <v>8</v>
      </c>
      <c r="I4" s="69">
        <f>D5-I5</f>
        <v>-259893.66</v>
      </c>
      <c r="J4" s="69">
        <f>D6-J5</f>
        <v>-86807.16</v>
      </c>
    </row>
    <row r="5" ht="23.1" customHeight="1" spans="1:10">
      <c r="A5" s="12" t="s">
        <v>10</v>
      </c>
      <c r="B5" s="13">
        <f>本部!B5+分公司1!B5+分公司2!B5+分公司3!B5+分公司4!B5+分公司5!B5+分公司6!B5+分公司7!B5</f>
        <v>40781786.57</v>
      </c>
      <c r="C5" s="13">
        <f>本部!C5+分公司1!C5+分公司2!C5+分公司3!C5+分公司4!C5+分公司5!C5+分公司6!C5+分公司7!C5</f>
        <v>228385967.95</v>
      </c>
      <c r="D5" s="74"/>
      <c r="F5" s="69">
        <v>360129.78</v>
      </c>
      <c r="G5" s="69">
        <f>C5-F5</f>
        <v>228025838.17</v>
      </c>
      <c r="I5" s="81">
        <v>259893.66</v>
      </c>
      <c r="J5" s="82">
        <v>86807.16</v>
      </c>
    </row>
    <row r="6" ht="23.1" customHeight="1" spans="1:7">
      <c r="A6" s="12" t="s">
        <v>11</v>
      </c>
      <c r="B6" s="13">
        <f>本部!B6+分公司1!B6+分公司2!B6+分公司3!B6+分公司4!B6+分公司5!B6+分公司6!B6+分公司7!B6</f>
        <v>26565615.54</v>
      </c>
      <c r="C6" s="13">
        <f>本部!C6+分公司1!C6+分公司2!C6+分公司3!C6+分公司4!C6+分公司5!C6+分公司6!C6+分公司7!C6</f>
        <v>163227607.97</v>
      </c>
      <c r="D6" s="74"/>
      <c r="F6" s="69">
        <v>86807.16</v>
      </c>
      <c r="G6" s="69">
        <f>C6-F6</f>
        <v>163140800.81</v>
      </c>
    </row>
    <row r="7" ht="21.95" customHeight="1" spans="1:4">
      <c r="A7" s="12" t="s">
        <v>12</v>
      </c>
      <c r="B7" s="13">
        <f>本部!B7+分公司1!B7+分公司2!B7+分公司3!B7+分公司4!B7+分公司5!B7+分公司6!B7+分公司7!B7</f>
        <v>39023.71</v>
      </c>
      <c r="C7" s="13">
        <f>本部!C7+分公司1!C7+分公司2!C7+分公司3!C7+分公司4!C7+分公司5!C7+分公司6!C7+分公司7!C7</f>
        <v>319685</v>
      </c>
      <c r="D7" s="74"/>
    </row>
    <row r="8" ht="23.1" customHeight="1" spans="1:4">
      <c r="A8" s="12" t="s">
        <v>13</v>
      </c>
      <c r="B8" s="13">
        <f>本部!B8+分公司1!B8+分公司2!B8+分公司3!B8+分公司4!B8+分公司5!B8+分公司6!B8+分公司7!B8</f>
        <v>1679739.56</v>
      </c>
      <c r="C8" s="13">
        <f>本部!C8+分公司1!C8+分公司2!C8+分公司3!C8+分公司4!C8+分公司5!C8+分公司6!C8+分公司7!C8</f>
        <v>10723389.39</v>
      </c>
      <c r="D8" s="74"/>
    </row>
    <row r="9" ht="23.1" customHeight="1" spans="1:4">
      <c r="A9" s="12" t="s">
        <v>14</v>
      </c>
      <c r="B9" s="13">
        <f>本部!B9+分公司1!B9+分公司2!B9+分公司3!B9+分公司4!B9+分公司5!B9+分公司6!B9+分公司7!B9</f>
        <v>1941658.4</v>
      </c>
      <c r="C9" s="13">
        <f>本部!C9+分公司1!C9+分公司2!C9+分公司3!C9+分公司4!C9+分公司5!C9+分公司6!C9+分公司7!C9</f>
        <v>10160836.67</v>
      </c>
      <c r="D9" s="74"/>
    </row>
    <row r="10" ht="23.1" customHeight="1" spans="1:4">
      <c r="A10" s="18" t="s">
        <v>15</v>
      </c>
      <c r="B10" s="13">
        <f>本部!B10+分公司1!B10+分公司2!B10+分公司3!B10+分公司4!B10+分公司5!B10+分公司6!B10+分公司7!B10</f>
        <v>2705994.82</v>
      </c>
      <c r="C10" s="13">
        <f>本部!C10+分公司1!C10+分公司2!C10+分公司3!C10+分公司4!C10+分公司5!C10+分公司6!C10+分公司7!C10</f>
        <v>15096611.6</v>
      </c>
      <c r="D10" s="74"/>
    </row>
    <row r="11" ht="23.1" customHeight="1" spans="1:4">
      <c r="A11" s="12" t="s">
        <v>16</v>
      </c>
      <c r="B11" s="13">
        <f>本部!B11+分公司1!B11+分公司2!B11+分公司3!B11+分公司4!B11+分公司5!B11+分公司6!B11+分公司7!B11</f>
        <v>-659238.24</v>
      </c>
      <c r="C11" s="13">
        <f>本部!C11+分公司1!C11+分公司2!C11+分公司3!C11+分公司4!C11+分公司5!C11+分公司6!C11+分公司7!C11</f>
        <v>-1955725.48</v>
      </c>
      <c r="D11" s="74"/>
    </row>
    <row r="12" ht="23.1" customHeight="1" spans="1:4">
      <c r="A12" s="18" t="s">
        <v>17</v>
      </c>
      <c r="B12" s="13">
        <f>本部!B12+分公司1!B12+分公司2!B12+分公司3!B12+分公司4!B12+分公司5!B12+分公司6!B12+分公司7!B12</f>
        <v>0</v>
      </c>
      <c r="C12" s="13">
        <f>本部!C12+分公司1!C12+分公司2!C12+分公司3!C12+分公司4!C12+分公司5!C12+分公司6!C12+分公司7!C12</f>
        <v>0</v>
      </c>
      <c r="D12" s="74"/>
    </row>
    <row r="13" ht="23.1" customHeight="1" spans="1:4">
      <c r="A13" s="18" t="s">
        <v>18</v>
      </c>
      <c r="B13" s="13">
        <f>本部!B13+分公司1!B13+分公司2!B13+分公司3!B13+分公司4!B13+分公司5!B13+分公司6!B13+分公司7!B13</f>
        <v>662497.37</v>
      </c>
      <c r="C13" s="13">
        <f>本部!C13+分公司1!C13+分公司2!C13+分公司3!C13+分公司4!C13+分公司5!C13+分公司6!C13+分公司7!C13</f>
        <v>2026384.98</v>
      </c>
      <c r="D13" s="74"/>
    </row>
    <row r="14" ht="21.95" customHeight="1" spans="1:6">
      <c r="A14" s="12" t="s">
        <v>19</v>
      </c>
      <c r="B14" s="13">
        <f>本部!B14+分公司1!B14+分公司2!B14+分公司3!B14+分公司4!B14+分公司5!B14+分公司6!B14+分公司7!B14</f>
        <v>70904.18</v>
      </c>
      <c r="C14" s="13">
        <f>本部!C14+分公司1!C14+分公司2!C14+分公司3!C14+分公司4!C14+分公司5!C14+分公司6!C14+分公司7!C14</f>
        <v>356587.17</v>
      </c>
      <c r="D14" s="74"/>
      <c r="F14" s="69"/>
    </row>
    <row r="15" ht="23.1" customHeight="1" spans="1:4">
      <c r="A15" s="18" t="s">
        <v>20</v>
      </c>
      <c r="B15" s="13">
        <f>本部!B15+分公司1!B15+分公司2!B15+分公司3!B15+分公司4!B15+分公司5!B15+分公司6!B15+分公司7!B15</f>
        <v>1525450</v>
      </c>
      <c r="C15" s="13">
        <f>本部!C15+分公司1!C15+分公司2!C15+分公司3!C15+分公司4!C15+分公司5!C15+分公司6!C15+分公司7!C15</f>
        <v>3508140.07</v>
      </c>
      <c r="D15" s="74"/>
    </row>
    <row r="16" ht="23.1" customHeight="1" spans="1:4">
      <c r="A16" s="18" t="s">
        <v>21</v>
      </c>
      <c r="B16" s="13">
        <f>本部!B16+分公司1!B16+分公司2!B16+分公司3!B16+分公司4!B16+分公司5!B16+分公司6!B16+分公司7!B16</f>
        <v>0</v>
      </c>
      <c r="C16" s="13">
        <f>本部!C16+分公司1!C16+分公司2!C16+分公司3!C16+分公司4!C16+分公司5!C16+分公司6!C16+分公司7!C16</f>
        <v>0</v>
      </c>
      <c r="D16" s="74"/>
    </row>
    <row r="17" ht="23.1" customHeight="1" spans="1:4">
      <c r="A17" s="18" t="s">
        <v>22</v>
      </c>
      <c r="B17" s="13">
        <f>本部!B17+分公司1!B17+分公司2!B17+分公司3!B17+分公司4!B17+分公司5!B17+分公司6!B17+分公司7!B17</f>
        <v>0</v>
      </c>
      <c r="C17" s="13">
        <f>本部!C17+分公司1!C17+分公司2!C17+分公司3!C17+分公司4!C17+分公司5!C17+分公司6!C17+分公司7!C17</f>
        <v>0</v>
      </c>
      <c r="D17" s="74"/>
    </row>
    <row r="18" ht="23.1" customHeight="1" spans="1:4">
      <c r="A18" s="18" t="s">
        <v>23</v>
      </c>
      <c r="B18" s="13">
        <f>本部!B18+分公司1!B18+分公司2!B18+分公司3!B18+分公司4!B18+分公司5!B18+分公司6!B18+分公司7!B18</f>
        <v>-1716431.47</v>
      </c>
      <c r="C18" s="13">
        <f>本部!C18+分公司1!C18+分公司2!C18+分公司3!C18+分公司4!C18+分公司5!C18+分公司6!C18+分公司7!C18</f>
        <v>-231842.86</v>
      </c>
      <c r="D18" s="74"/>
    </row>
    <row r="19" ht="23.1" customHeight="1" spans="1:4">
      <c r="A19" s="18" t="s">
        <v>24</v>
      </c>
      <c r="B19" s="13">
        <f>本部!B19+分公司1!B19+分公司2!B19+分公司3!B19+分公司4!B19+分公司5!B19+分公司6!B19+分公司7!B19</f>
        <v>0</v>
      </c>
      <c r="C19" s="13">
        <f>本部!C19+分公司1!C19+分公司2!C19+分公司3!C19+分公司4!C19+分公司5!C19+分公司6!C19+分公司7!C19</f>
        <v>-2532459.81</v>
      </c>
      <c r="D19" s="74"/>
    </row>
    <row r="20" ht="23.1" customHeight="1" spans="1:4">
      <c r="A20" s="18" t="s">
        <v>25</v>
      </c>
      <c r="B20" s="13">
        <f>本部!B20+分公司1!B20+分公司2!B20+分公司3!B20+分公司4!B20+分公司5!B20+分公司6!B20+分公司7!B20</f>
        <v>0</v>
      </c>
      <c r="C20" s="13">
        <f>本部!C20+分公司1!C20+分公司2!C20+分公司3!C20+分公司4!C20+分公司5!C20+分公司6!C20+分公司7!C20</f>
        <v>0</v>
      </c>
      <c r="D20" s="74"/>
    </row>
    <row r="21" ht="23.1" customHeight="1" spans="1:4">
      <c r="A21" s="18" t="s">
        <v>26</v>
      </c>
      <c r="B21" s="13">
        <f>本部!B21+分公司1!B21+分公司2!B21+分公司3!B21+分公司4!B21+分公司5!B21+分公司6!B21+分公司7!B21</f>
        <v>179565.2</v>
      </c>
      <c r="C21" s="13">
        <f>本部!C21+分公司1!C21+分公司2!C21+分公司3!C21+分公司4!C21+分公司5!C21+分公司6!C21+分公司7!C21</f>
        <v>325878.47</v>
      </c>
      <c r="D21" s="63"/>
    </row>
    <row r="22" ht="23.1" customHeight="1" spans="1:5">
      <c r="A22" s="20" t="s">
        <v>27</v>
      </c>
      <c r="B22" s="21">
        <f>B5-B6-B7-B8-B9-B10-B11+B14+B15+B18+B19+B20+B21</f>
        <v>8568480.69</v>
      </c>
      <c r="C22" s="21">
        <f>C5-C6-C7-C8-C9-C10-C11+C14+C15+C18+C19+C20+C21</f>
        <v>32239865.84</v>
      </c>
      <c r="D22" s="74"/>
      <c r="E22" s="64"/>
    </row>
    <row r="23" ht="23.1" customHeight="1" spans="1:5">
      <c r="A23" s="23" t="s">
        <v>28</v>
      </c>
      <c r="B23" s="13">
        <f>本部!B23+分公司1!B23+分公司2!B23+分公司3!B23+分公司4!B23+分公司5!B23+分公司6!B23+分公司7!B23</f>
        <v>0</v>
      </c>
      <c r="C23" s="13">
        <f>本部!C23+分公司1!C23+分公司2!C23+分公司3!C23+分公司4!C23+分公司5!C23+分公司6!C23+分公司7!C23</f>
        <v>15947.74</v>
      </c>
      <c r="D23" s="74"/>
      <c r="E23">
        <f>E25-E24</f>
        <v>-2142863.72000001</v>
      </c>
    </row>
    <row r="24" ht="23.1" customHeight="1" spans="1:7">
      <c r="A24" s="18" t="s">
        <v>29</v>
      </c>
      <c r="B24" s="13">
        <f>本部!B24+分公司1!B24+分公司2!B24+分公司3!B24+分公司4!B24+分公司5!B24+分公司6!B24+分公司7!B24</f>
        <v>0</v>
      </c>
      <c r="C24" s="13">
        <f>本部!C24+分公司1!C24+分公司2!C24+分公司3!C24+分公司4!C24+分公司5!C24+分公司6!C24+分公司7!C24</f>
        <v>150027.38</v>
      </c>
      <c r="D24" s="75"/>
      <c r="E24" s="64">
        <v>6958731.65</v>
      </c>
      <c r="G24" s="64"/>
    </row>
    <row r="25" ht="23.1" customHeight="1" spans="1:9">
      <c r="A25" s="20" t="s">
        <v>30</v>
      </c>
      <c r="B25" s="21">
        <f>B22+B23-B24</f>
        <v>8568480.69</v>
      </c>
      <c r="C25" s="21">
        <f>C22+C23-C24</f>
        <v>32105786.2</v>
      </c>
      <c r="D25" s="76"/>
      <c r="E25">
        <f>C25*0.15</f>
        <v>4815867.92999999</v>
      </c>
      <c r="F25" s="77">
        <f>E25-C26</f>
        <v>2344935.44999999</v>
      </c>
      <c r="I25" s="64"/>
    </row>
    <row r="26" s="1" customFormat="1" ht="23.1" customHeight="1" spans="1:9">
      <c r="A26" s="18" t="s">
        <v>31</v>
      </c>
      <c r="B26" s="13">
        <f>本部!B26+分公司1!B26+分公司2!B26+分公司3!B26+分公司4!B26+分公司5!B26+分公司6!B26+分公司7!B26</f>
        <v>-257403.57</v>
      </c>
      <c r="C26" s="13">
        <f>本部!C26+分公司1!C26+分公司2!C26+分公司3!C26+分公司4!C26+分公司5!C26+分公司6!C26+分公司7!C26</f>
        <v>2470932.48</v>
      </c>
      <c r="D26" s="75"/>
      <c r="E26" s="77">
        <v>823759.5993</v>
      </c>
      <c r="F26" s="65">
        <f>C25-F25</f>
        <v>29760850.75</v>
      </c>
      <c r="I26" s="65"/>
    </row>
    <row r="27" s="1" customFormat="1" ht="23.1" customHeight="1" spans="1:9">
      <c r="A27" s="20" t="s">
        <v>32</v>
      </c>
      <c r="B27" s="21">
        <f>B25-B26</f>
        <v>8825884.26</v>
      </c>
      <c r="C27" s="21">
        <f>C25-C26</f>
        <v>29634853.72</v>
      </c>
      <c r="D27" s="76"/>
      <c r="E27" s="77">
        <v>2959726.59</v>
      </c>
      <c r="F27" s="65">
        <f>F26*0.15</f>
        <v>4464127.61249999</v>
      </c>
      <c r="I27" s="65"/>
    </row>
    <row r="28" ht="23.1" customHeight="1" spans="1:7">
      <c r="A28" s="23" t="s">
        <v>70</v>
      </c>
      <c r="B28" s="13">
        <f>本部!B28+分公司1!B28+分公司2!B28+分公司3!B28+分公司4!B28+分公司5!B28+分公司6!B28+分公司7!B28</f>
        <v>8825884.26</v>
      </c>
      <c r="C28" s="13">
        <f>C27</f>
        <v>29634853.72</v>
      </c>
      <c r="D28" s="76"/>
      <c r="E28">
        <f>E25-E26-E27</f>
        <v>1032381.74069999</v>
      </c>
      <c r="F28">
        <f>E28/2</f>
        <v>516190.870349997</v>
      </c>
      <c r="G28">
        <f>F28/2</f>
        <v>258095.435174998</v>
      </c>
    </row>
    <row r="29" ht="23.1" customHeight="1" spans="1:7">
      <c r="A29" s="23" t="s">
        <v>71</v>
      </c>
      <c r="B29" s="13">
        <f>本部!B29+分公司1!B29+分公司2!B29+分公司3!B29+分公司4!B29+分公司5!B29+分公司6!B29+分公司7!B29</f>
        <v>0</v>
      </c>
      <c r="C29" s="13">
        <f>本部!C29+分公司1!C29+分公司2!C29+分公司3!C29+分公司4!C29+分公司5!C29+分公司6!C29+分公司7!C29</f>
        <v>0</v>
      </c>
      <c r="D29" s="74"/>
      <c r="E29" s="78">
        <v>0.8472</v>
      </c>
      <c r="F29">
        <f>F28*E29</f>
        <v>437316.905360517</v>
      </c>
      <c r="G29">
        <f>F28*0.8821601694</f>
        <v>455363.025630687</v>
      </c>
    </row>
    <row r="30" ht="23.1" customHeight="1" spans="1:7">
      <c r="A30" s="23" t="s">
        <v>72</v>
      </c>
      <c r="B30" s="13">
        <f>本部!B30+分公司1!B30+分公司2!B30+分公司3!B30+分公司4!B30+分公司5!B30+分公司6!B30+分公司7!B30</f>
        <v>0</v>
      </c>
      <c r="C30" s="13">
        <f>本部!C30+分公司1!C30+分公司2!C30+分公司3!C30+分公司4!C30+分公司5!C30+分公司6!C30+分公司7!C30</f>
        <v>0</v>
      </c>
      <c r="D30" s="74"/>
      <c r="F30">
        <f>F28+F29</f>
        <v>953507.775710514</v>
      </c>
      <c r="G30">
        <f>G29+F28</f>
        <v>971553.895980683</v>
      </c>
    </row>
    <row r="31" spans="1:4">
      <c r="A31" s="23" t="s">
        <v>49</v>
      </c>
      <c r="B31" s="13">
        <f>本部!B31+分公司1!B31+分公司2!B31+分公司3!B31+分公司4!B31+分公司5!B31+分公司6!B31+分公司7!B31</f>
        <v>0</v>
      </c>
      <c r="C31" s="13">
        <f>本部!C31+分公司1!C31+分公司2!C31+分公司3!C31+分公司4!C31+分公司5!C31+分公司6!C31+分公司7!C31</f>
        <v>0</v>
      </c>
      <c r="D31" s="74"/>
    </row>
    <row r="32" spans="1:3">
      <c r="A32" s="23" t="s">
        <v>50</v>
      </c>
      <c r="B32" s="13">
        <f>本部!B32+分公司1!B32+分公司2!B32+分公司3!B32+分公司4!B32+分公司5!B32+分公司6!B32+分公司7!B32</f>
        <v>0</v>
      </c>
      <c r="C32" s="13">
        <f>本部!C32+分公司1!C32+分公司2!C32+分公司3!C32+分公司4!C32+分公司5!C32+分公司6!C32+分公司7!C32</f>
        <v>0</v>
      </c>
    </row>
    <row r="33" spans="1:3">
      <c r="A33" s="79" t="s">
        <v>109</v>
      </c>
      <c r="B33" s="80">
        <f>B27-本部!B27-分公司1!B27-分公司2!B27-分公司3!B27-分公司4!B27-分公司5!B27-分公司6!B27-分公司7!B27</f>
        <v>-8.14907252788544e-10</v>
      </c>
      <c r="C33" s="80">
        <f>C27-本部!C27-分公司1!C27-分公司2!C27-分公司3!C27-分公司4!C27-分公司5!C27-分公司6!C27-分公司7!C28</f>
        <v>-3.24798747897148e-8</v>
      </c>
    </row>
  </sheetData>
  <mergeCells count="1">
    <mergeCell ref="A1:C1"/>
  </mergeCells>
  <pageMargins left="0.75" right="0.75" top="1" bottom="1" header="0.511805555555556" footer="0.511805555555556"/>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8"/>
  <sheetViews>
    <sheetView view="pageBreakPreview" zoomScaleNormal="100" topLeftCell="A2" workbookViewId="0">
      <selection activeCell="A4" sqref="A4"/>
    </sheetView>
  </sheetViews>
  <sheetFormatPr defaultColWidth="9" defaultRowHeight="14.25"/>
  <cols>
    <col min="1" max="1" width="37.625" customWidth="1"/>
    <col min="2" max="2" width="15" customWidth="1"/>
    <col min="3" max="3" width="17" customWidth="1"/>
    <col min="4" max="4" width="12.625"/>
    <col min="5" max="5" width="10.375"/>
    <col min="6" max="6" width="41.625" customWidth="1"/>
    <col min="7" max="7" width="21" customWidth="1"/>
    <col min="8" max="8" width="19.5" customWidth="1"/>
  </cols>
  <sheetData>
    <row r="1" ht="32.1" customHeight="1" spans="1:3">
      <c r="A1" s="2" t="s">
        <v>93</v>
      </c>
      <c r="B1" s="2"/>
      <c r="C1" s="2"/>
    </row>
    <row r="2" ht="17.1" customHeight="1" spans="1:3">
      <c r="A2" s="3"/>
      <c r="B2" s="3"/>
      <c r="C2" s="4" t="s">
        <v>67</v>
      </c>
    </row>
    <row r="3" ht="21" customHeight="1" spans="1:6">
      <c r="A3" s="5" t="s">
        <v>110</v>
      </c>
      <c r="B3" s="5" t="str">
        <f>合并分公司利润表!B3</f>
        <v> 20XX 年X月</v>
      </c>
      <c r="C3" s="6" t="s">
        <v>69</v>
      </c>
      <c r="F3" t="s">
        <v>111</v>
      </c>
    </row>
    <row r="4" ht="26.1" customHeight="1" spans="1:8">
      <c r="A4" s="7" t="s">
        <v>5</v>
      </c>
      <c r="B4" s="8" t="s">
        <v>6</v>
      </c>
      <c r="C4" s="9" t="s">
        <v>7</v>
      </c>
      <c r="F4" s="7" t="s">
        <v>5</v>
      </c>
      <c r="G4" s="8" t="s">
        <v>6</v>
      </c>
      <c r="H4" s="9" t="s">
        <v>7</v>
      </c>
    </row>
    <row r="5" ht="23.1" customHeight="1" spans="1:8">
      <c r="A5" s="12" t="s">
        <v>10</v>
      </c>
      <c r="B5" s="13">
        <f t="shared" ref="B5:B14" si="0">G5</f>
        <v>40781786.57</v>
      </c>
      <c r="C5" s="13">
        <f t="shared" ref="C5:C14" si="1">H5</f>
        <v>228385967.95</v>
      </c>
      <c r="F5" s="12" t="s">
        <v>10</v>
      </c>
      <c r="G5" s="13">
        <v>40781786.57</v>
      </c>
      <c r="H5" s="13">
        <v>228385967.95</v>
      </c>
    </row>
    <row r="6" ht="23.1" customHeight="1" spans="1:8">
      <c r="A6" s="12" t="s">
        <v>11</v>
      </c>
      <c r="B6" s="13">
        <f t="shared" si="0"/>
        <v>26438145</v>
      </c>
      <c r="C6" s="13">
        <f t="shared" si="1"/>
        <v>162167354.05</v>
      </c>
      <c r="F6" s="12" t="s">
        <v>11</v>
      </c>
      <c r="G6" s="13">
        <v>26438145</v>
      </c>
      <c r="H6" s="13">
        <v>162167354.05</v>
      </c>
    </row>
    <row r="7" ht="21.95" customHeight="1" spans="1:8">
      <c r="A7" s="12" t="s">
        <v>12</v>
      </c>
      <c r="B7" s="13">
        <f t="shared" si="0"/>
        <v>39023.71</v>
      </c>
      <c r="C7" s="13">
        <f t="shared" si="1"/>
        <v>319685</v>
      </c>
      <c r="F7" s="12" t="s">
        <v>12</v>
      </c>
      <c r="G7" s="13">
        <v>39023.71</v>
      </c>
      <c r="H7" s="13">
        <v>319685</v>
      </c>
    </row>
    <row r="8" ht="23.1" customHeight="1" spans="1:8">
      <c r="A8" s="12" t="s">
        <v>13</v>
      </c>
      <c r="B8" s="13">
        <f t="shared" si="0"/>
        <v>1318683.63</v>
      </c>
      <c r="C8" s="13">
        <f t="shared" si="1"/>
        <v>7866183.11</v>
      </c>
      <c r="F8" s="12" t="s">
        <v>13</v>
      </c>
      <c r="G8" s="13">
        <v>1318683.63</v>
      </c>
      <c r="H8" s="13">
        <v>7866183.11</v>
      </c>
    </row>
    <row r="9" ht="23.1" customHeight="1" spans="1:11">
      <c r="A9" s="12" t="s">
        <v>14</v>
      </c>
      <c r="B9" s="13">
        <f t="shared" si="0"/>
        <v>1905819.57</v>
      </c>
      <c r="C9" s="13">
        <f t="shared" si="1"/>
        <v>9665151.51</v>
      </c>
      <c r="F9" s="12" t="s">
        <v>14</v>
      </c>
      <c r="G9" s="13">
        <v>1905819.57</v>
      </c>
      <c r="H9" s="13">
        <v>9665151.51</v>
      </c>
      <c r="J9">
        <v>580721.58</v>
      </c>
      <c r="K9" t="s">
        <v>112</v>
      </c>
    </row>
    <row r="10" ht="23.1" customHeight="1" spans="1:8">
      <c r="A10" s="18" t="s">
        <v>15</v>
      </c>
      <c r="B10" s="13">
        <f t="shared" si="0"/>
        <v>1759007.1</v>
      </c>
      <c r="C10" s="13">
        <f t="shared" si="1"/>
        <v>10418355.86</v>
      </c>
      <c r="F10" s="18" t="s">
        <v>15</v>
      </c>
      <c r="G10" s="13">
        <v>1759007.1</v>
      </c>
      <c r="H10" s="13">
        <v>10418355.86</v>
      </c>
    </row>
    <row r="11" ht="23.1" customHeight="1" spans="1:8">
      <c r="A11" s="12" t="s">
        <v>16</v>
      </c>
      <c r="B11" s="16">
        <f>G11-B36</f>
        <v>-659613.52</v>
      </c>
      <c r="C11" s="16">
        <f>H11-C36</f>
        <v>-1959187.84</v>
      </c>
      <c r="F11" s="12" t="s">
        <v>16</v>
      </c>
      <c r="G11" s="13">
        <v>-659613.52</v>
      </c>
      <c r="H11" s="13">
        <v>-1959187.84</v>
      </c>
    </row>
    <row r="12" ht="23.1" customHeight="1" spans="1:8">
      <c r="A12" s="18" t="s">
        <v>17</v>
      </c>
      <c r="B12" s="13">
        <f t="shared" si="0"/>
        <v>0</v>
      </c>
      <c r="C12" s="13">
        <f t="shared" si="1"/>
        <v>0</v>
      </c>
      <c r="F12" s="18" t="s">
        <v>17</v>
      </c>
      <c r="G12" s="13"/>
      <c r="H12" s="13"/>
    </row>
    <row r="13" ht="23.1" customHeight="1" spans="1:8">
      <c r="A13" s="18" t="s">
        <v>18</v>
      </c>
      <c r="B13" s="16">
        <f>G13+B36</f>
        <v>662497.37</v>
      </c>
      <c r="C13" s="16">
        <f>H13+C36</f>
        <v>2026170.4</v>
      </c>
      <c r="F13" s="18" t="s">
        <v>18</v>
      </c>
      <c r="G13" s="13">
        <v>662497.37</v>
      </c>
      <c r="H13" s="13">
        <v>2026170.4</v>
      </c>
    </row>
    <row r="14" ht="21.95" customHeight="1" spans="1:8">
      <c r="A14" s="12" t="s">
        <v>19</v>
      </c>
      <c r="B14" s="13">
        <f t="shared" si="0"/>
        <v>70904.18</v>
      </c>
      <c r="C14" s="13">
        <f t="shared" si="1"/>
        <v>319097.85</v>
      </c>
      <c r="F14" s="62" t="s">
        <v>19</v>
      </c>
      <c r="G14" s="13">
        <v>70904.18</v>
      </c>
      <c r="H14" s="13">
        <v>319097.85</v>
      </c>
    </row>
    <row r="15" ht="23.1" customHeight="1" spans="1:8">
      <c r="A15" s="18" t="s">
        <v>20</v>
      </c>
      <c r="B15" s="13">
        <f t="shared" ref="B15:B32" si="2">G15</f>
        <v>1525450</v>
      </c>
      <c r="C15" s="13">
        <f t="shared" ref="C15:C32" si="3">H15</f>
        <v>3508140.07</v>
      </c>
      <c r="F15" s="12" t="s">
        <v>20</v>
      </c>
      <c r="G15" s="13">
        <v>1525450</v>
      </c>
      <c r="H15" s="13">
        <v>3508140.07</v>
      </c>
    </row>
    <row r="16" ht="23.1" customHeight="1" spans="1:8">
      <c r="A16" s="18" t="s">
        <v>21</v>
      </c>
      <c r="B16" s="13">
        <f t="shared" si="2"/>
        <v>0</v>
      </c>
      <c r="C16" s="13">
        <f t="shared" si="3"/>
        <v>0</v>
      </c>
      <c r="F16" s="18" t="s">
        <v>21</v>
      </c>
      <c r="G16" s="13"/>
      <c r="H16" s="13"/>
    </row>
    <row r="17" ht="23.1" customHeight="1" spans="1:8">
      <c r="A17" s="18" t="s">
        <v>22</v>
      </c>
      <c r="B17" s="13">
        <f t="shared" si="2"/>
        <v>0</v>
      </c>
      <c r="C17" s="13">
        <f t="shared" si="3"/>
        <v>0</v>
      </c>
      <c r="F17" s="18" t="s">
        <v>22</v>
      </c>
      <c r="G17" s="13"/>
      <c r="H17" s="13"/>
    </row>
    <row r="18" ht="23.1" customHeight="1" spans="1:8">
      <c r="A18" s="18" t="s">
        <v>23</v>
      </c>
      <c r="B18" s="16">
        <f>G18-B36</f>
        <v>-1716431.47</v>
      </c>
      <c r="C18" s="16">
        <f>H18-C36</f>
        <v>-231842.86</v>
      </c>
      <c r="F18" s="18" t="s">
        <v>23</v>
      </c>
      <c r="G18" s="13">
        <v>-1716431.47</v>
      </c>
      <c r="H18" s="13">
        <v>-231842.86</v>
      </c>
    </row>
    <row r="19" ht="23.1" customHeight="1" spans="1:8">
      <c r="A19" s="18" t="s">
        <v>24</v>
      </c>
      <c r="B19" s="13">
        <f>G19-B37</f>
        <v>0</v>
      </c>
      <c r="C19" s="13">
        <f>H19-C37</f>
        <v>-2533052.68</v>
      </c>
      <c r="F19" s="18" t="s">
        <v>24</v>
      </c>
      <c r="G19" s="13"/>
      <c r="H19" s="13">
        <v>-2176866.96</v>
      </c>
    </row>
    <row r="20" ht="23.1" customHeight="1" spans="1:8">
      <c r="A20" s="18" t="s">
        <v>25</v>
      </c>
      <c r="B20" s="13">
        <f t="shared" si="2"/>
        <v>0</v>
      </c>
      <c r="C20" s="13">
        <f t="shared" si="3"/>
        <v>0</v>
      </c>
      <c r="F20" s="18" t="s">
        <v>25</v>
      </c>
      <c r="G20" s="13"/>
      <c r="H20" s="13"/>
    </row>
    <row r="21" ht="23.1" customHeight="1" spans="1:8">
      <c r="A21" s="18" t="s">
        <v>26</v>
      </c>
      <c r="B21" s="13">
        <f t="shared" si="2"/>
        <v>179565.2</v>
      </c>
      <c r="C21" s="13">
        <f t="shared" si="3"/>
        <v>325878.47</v>
      </c>
      <c r="F21" s="18" t="s">
        <v>26</v>
      </c>
      <c r="G21" s="13">
        <v>179565.2</v>
      </c>
      <c r="H21" s="13">
        <v>325878.47</v>
      </c>
    </row>
    <row r="22" ht="23.1" customHeight="1" spans="1:8">
      <c r="A22" s="20" t="s">
        <v>27</v>
      </c>
      <c r="B22" s="21">
        <f>B5-B6-B7-B8-B9-B10-B11+B14+B15+B18+B19+B20+B21</f>
        <v>10040208.99</v>
      </c>
      <c r="C22" s="21">
        <f>C5-C6-C7-C8-C9-C10-C11+C14+C15+C18+C19+C20+C21</f>
        <v>41296647.11</v>
      </c>
      <c r="F22" s="20" t="s">
        <v>27</v>
      </c>
      <c r="G22" s="63">
        <v>10040208.99</v>
      </c>
      <c r="H22" s="63">
        <v>41652832.83</v>
      </c>
    </row>
    <row r="23" ht="23.1" customHeight="1" spans="1:8">
      <c r="A23" s="23" t="s">
        <v>28</v>
      </c>
      <c r="B23" s="13">
        <f t="shared" si="2"/>
        <v>0</v>
      </c>
      <c r="C23" s="13">
        <f t="shared" si="3"/>
        <v>15947.74</v>
      </c>
      <c r="F23" s="23" t="s">
        <v>28</v>
      </c>
      <c r="G23" s="63"/>
      <c r="H23" s="63">
        <v>15947.74</v>
      </c>
    </row>
    <row r="24" ht="23.1" customHeight="1" spans="1:8">
      <c r="A24" s="18" t="s">
        <v>29</v>
      </c>
      <c r="B24" s="13">
        <f t="shared" si="2"/>
        <v>0</v>
      </c>
      <c r="C24" s="13">
        <f t="shared" si="3"/>
        <v>150027.38</v>
      </c>
      <c r="F24" s="18" t="s">
        <v>29</v>
      </c>
      <c r="G24" s="63"/>
      <c r="H24" s="63">
        <v>150027.38</v>
      </c>
    </row>
    <row r="25" ht="23.1" customHeight="1" spans="1:8">
      <c r="A25" s="20" t="s">
        <v>30</v>
      </c>
      <c r="B25" s="21">
        <f>B22+B23-B24</f>
        <v>10040208.99</v>
      </c>
      <c r="C25" s="21">
        <f>C22+C23-C24</f>
        <v>41162567.47</v>
      </c>
      <c r="F25" s="20" t="s">
        <v>30</v>
      </c>
      <c r="G25" s="63">
        <v>10040208.99</v>
      </c>
      <c r="H25" s="63">
        <v>41518753.19</v>
      </c>
    </row>
    <row r="26" s="1" customFormat="1" ht="23.1" customHeight="1" spans="1:8">
      <c r="A26" s="18" t="s">
        <v>31</v>
      </c>
      <c r="B26" s="13">
        <f>G26+B38</f>
        <v>-257403.57</v>
      </c>
      <c r="C26" s="13">
        <f>H26+C38</f>
        <v>2470932.48</v>
      </c>
      <c r="D26"/>
      <c r="E26" s="64"/>
      <c r="F26" s="18" t="s">
        <v>31</v>
      </c>
      <c r="G26" s="63">
        <v>-257403.57</v>
      </c>
      <c r="H26" s="63">
        <v>2524014.64</v>
      </c>
    </row>
    <row r="27" s="1" customFormat="1" ht="23.1" customHeight="1" spans="1:8">
      <c r="A27" s="20" t="s">
        <v>32</v>
      </c>
      <c r="B27" s="21">
        <f>B25-B26</f>
        <v>10297612.56</v>
      </c>
      <c r="C27" s="21">
        <f>C25-C26</f>
        <v>38691634.99</v>
      </c>
      <c r="E27" s="65"/>
      <c r="F27" s="20" t="s">
        <v>32</v>
      </c>
      <c r="G27" s="63">
        <v>10297612.56</v>
      </c>
      <c r="H27" s="63">
        <v>38994738.55</v>
      </c>
    </row>
    <row r="28" ht="23.1" customHeight="1" spans="1:8">
      <c r="A28" s="23" t="s">
        <v>70</v>
      </c>
      <c r="B28" s="13">
        <f>B27</f>
        <v>10297612.56</v>
      </c>
      <c r="C28" s="13">
        <f>C27</f>
        <v>38691634.99</v>
      </c>
      <c r="D28" s="1"/>
      <c r="E28" s="65"/>
      <c r="F28" s="23" t="s">
        <v>70</v>
      </c>
      <c r="G28" s="63">
        <v>10297612.56</v>
      </c>
      <c r="H28" s="63">
        <v>38994738.55</v>
      </c>
    </row>
    <row r="29" ht="23.1" customHeight="1" spans="1:8">
      <c r="A29" s="23" t="s">
        <v>71</v>
      </c>
      <c r="B29" s="13">
        <f t="shared" si="2"/>
        <v>0</v>
      </c>
      <c r="C29" s="13">
        <f t="shared" si="3"/>
        <v>0</v>
      </c>
      <c r="F29" s="23" t="s">
        <v>71</v>
      </c>
      <c r="G29" s="63"/>
      <c r="H29" s="63"/>
    </row>
    <row r="30" ht="23.1" customHeight="1" spans="1:8">
      <c r="A30" s="23" t="s">
        <v>72</v>
      </c>
      <c r="B30" s="13">
        <f t="shared" si="2"/>
        <v>0</v>
      </c>
      <c r="C30" s="13">
        <f t="shared" si="3"/>
        <v>0</v>
      </c>
      <c r="F30" s="23" t="s">
        <v>72</v>
      </c>
      <c r="G30" s="63"/>
      <c r="H30" s="63"/>
    </row>
    <row r="31" spans="1:8">
      <c r="A31" s="23" t="s">
        <v>49</v>
      </c>
      <c r="B31" s="13">
        <f t="shared" si="2"/>
        <v>0</v>
      </c>
      <c r="C31" s="13">
        <f t="shared" si="3"/>
        <v>0</v>
      </c>
      <c r="F31" s="23" t="s">
        <v>49</v>
      </c>
      <c r="G31" s="66"/>
      <c r="H31" s="67"/>
    </row>
    <row r="32" spans="1:8">
      <c r="A32" s="23" t="s">
        <v>50</v>
      </c>
      <c r="B32" s="13">
        <f t="shared" si="2"/>
        <v>0</v>
      </c>
      <c r="C32" s="13">
        <f t="shared" si="3"/>
        <v>0</v>
      </c>
      <c r="F32" s="23" t="s">
        <v>50</v>
      </c>
      <c r="G32" s="66"/>
      <c r="H32" s="67"/>
    </row>
    <row r="33" spans="3:3">
      <c r="C33" s="68">
        <f>C27-H27</f>
        <v>-303103.56000001</v>
      </c>
    </row>
    <row r="36" spans="1:1">
      <c r="A36" t="s">
        <v>113</v>
      </c>
    </row>
    <row r="37" spans="1:3">
      <c r="A37" t="s">
        <v>114</v>
      </c>
      <c r="C37">
        <v>356185.72</v>
      </c>
    </row>
    <row r="38" spans="1:3">
      <c r="A38" t="s">
        <v>115</v>
      </c>
      <c r="C38">
        <v>-53082.16</v>
      </c>
    </row>
  </sheetData>
  <mergeCells count="1">
    <mergeCell ref="A1:C1"/>
  </mergeCells>
  <pageMargins left="0.75" right="0.75" top="1" bottom="1" header="0.511805555555556" footer="0.511805555555556"/>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A4" sqref="A4"/>
    </sheetView>
  </sheetViews>
  <sheetFormatPr defaultColWidth="9" defaultRowHeight="14.25" outlineLevelCol="7"/>
  <cols>
    <col min="1" max="1" width="37.625" customWidth="1"/>
    <col min="2" max="2" width="15" customWidth="1"/>
    <col min="3" max="3" width="17" customWidth="1"/>
    <col min="5" max="5" width="10.375"/>
    <col min="6" max="6" width="41.625" customWidth="1"/>
    <col min="7" max="8" width="16.25" customWidth="1"/>
  </cols>
  <sheetData>
    <row r="1" ht="32.1" customHeight="1" spans="1:8">
      <c r="A1" s="2" t="s">
        <v>93</v>
      </c>
      <c r="B1" s="2"/>
      <c r="C1" s="2"/>
      <c r="F1" s="47"/>
      <c r="G1" s="48"/>
      <c r="H1" s="48"/>
    </row>
    <row r="2" ht="17.1" customHeight="1" spans="1:8">
      <c r="A2" s="3"/>
      <c r="B2" s="3"/>
      <c r="C2" s="4" t="s">
        <v>67</v>
      </c>
      <c r="F2" s="49"/>
      <c r="G2" s="50"/>
      <c r="H2" s="51"/>
    </row>
    <row r="3" ht="21" customHeight="1" spans="1:8">
      <c r="A3" s="5" t="s">
        <v>68</v>
      </c>
      <c r="B3" s="5" t="str">
        <f>本部!B3</f>
        <v> 20XX 年X月</v>
      </c>
      <c r="C3" s="6" t="s">
        <v>69</v>
      </c>
      <c r="F3" s="52"/>
      <c r="G3" s="53"/>
      <c r="H3" s="54"/>
    </row>
    <row r="4" ht="26.1" customHeight="1" spans="1:8">
      <c r="A4" s="7" t="s">
        <v>5</v>
      </c>
      <c r="B4" s="8" t="s">
        <v>6</v>
      </c>
      <c r="C4" s="9" t="s">
        <v>7</v>
      </c>
      <c r="F4" s="33" t="s">
        <v>5</v>
      </c>
      <c r="G4" s="55" t="s">
        <v>6</v>
      </c>
      <c r="H4" s="55" t="s">
        <v>7</v>
      </c>
    </row>
    <row r="5" ht="23.1" customHeight="1" spans="1:8">
      <c r="A5" s="12" t="s">
        <v>10</v>
      </c>
      <c r="B5" s="13">
        <f t="shared" ref="B5:B20" si="0">G5</f>
        <v>0</v>
      </c>
      <c r="C5" s="13">
        <f t="shared" ref="C5:C20" si="1">H5</f>
        <v>0</v>
      </c>
      <c r="F5" s="34" t="s">
        <v>10</v>
      </c>
      <c r="G5" s="56"/>
      <c r="H5" s="56"/>
    </row>
    <row r="6" ht="23.1" customHeight="1" spans="1:8">
      <c r="A6" s="12" t="s">
        <v>11</v>
      </c>
      <c r="B6" s="16">
        <f>G6+B37</f>
        <v>41482.5</v>
      </c>
      <c r="C6" s="16">
        <f>H6+C37</f>
        <v>473629.47</v>
      </c>
      <c r="F6" s="34" t="s">
        <v>11</v>
      </c>
      <c r="G6" s="56"/>
      <c r="H6" s="56"/>
    </row>
    <row r="7" ht="21.95" customHeight="1" spans="1:8">
      <c r="A7" s="12" t="s">
        <v>12</v>
      </c>
      <c r="B7" s="13">
        <f t="shared" si="0"/>
        <v>0</v>
      </c>
      <c r="C7" s="13">
        <f t="shared" si="1"/>
        <v>0</v>
      </c>
      <c r="F7" s="34" t="s">
        <v>12</v>
      </c>
      <c r="G7" s="56"/>
      <c r="H7" s="56"/>
    </row>
    <row r="8" ht="23.1" customHeight="1" spans="1:8">
      <c r="A8" s="12" t="s">
        <v>13</v>
      </c>
      <c r="B8" s="13">
        <f t="shared" si="0"/>
        <v>194261.41</v>
      </c>
      <c r="C8" s="13">
        <f t="shared" si="1"/>
        <v>1971611.18</v>
      </c>
      <c r="F8" s="34" t="s">
        <v>13</v>
      </c>
      <c r="G8" s="57">
        <v>194261.41</v>
      </c>
      <c r="H8" s="57">
        <v>1971611.18</v>
      </c>
    </row>
    <row r="9" ht="23.1" customHeight="1" spans="1:8">
      <c r="A9" s="12" t="s">
        <v>14</v>
      </c>
      <c r="B9" s="16">
        <f>G9-B37</f>
        <v>10023.3</v>
      </c>
      <c r="C9" s="16">
        <f>H9-C37</f>
        <v>233617.48</v>
      </c>
      <c r="F9" s="34" t="s">
        <v>14</v>
      </c>
      <c r="G9" s="57">
        <v>51505.8</v>
      </c>
      <c r="H9" s="57">
        <v>707246.95</v>
      </c>
    </row>
    <row r="10" ht="23.1" customHeight="1" spans="1:8">
      <c r="A10" s="18" t="s">
        <v>15</v>
      </c>
      <c r="B10" s="13">
        <f t="shared" si="0"/>
        <v>320762.82</v>
      </c>
      <c r="C10" s="13">
        <f t="shared" si="1"/>
        <v>2028481.95</v>
      </c>
      <c r="F10" s="34" t="s">
        <v>15</v>
      </c>
      <c r="G10" s="57">
        <v>320762.82</v>
      </c>
      <c r="H10" s="57">
        <v>2028481.95</v>
      </c>
    </row>
    <row r="11" ht="23.1" customHeight="1" spans="1:8">
      <c r="A11" s="12" t="s">
        <v>16</v>
      </c>
      <c r="B11" s="13">
        <f t="shared" si="0"/>
        <v>85.36</v>
      </c>
      <c r="C11" s="13">
        <f t="shared" si="1"/>
        <v>747.98</v>
      </c>
      <c r="F11" s="34" t="s">
        <v>16</v>
      </c>
      <c r="G11" s="57">
        <v>85.36</v>
      </c>
      <c r="H11" s="57">
        <v>747.98</v>
      </c>
    </row>
    <row r="12" ht="23.1" customHeight="1" spans="1:8">
      <c r="A12" s="18" t="s">
        <v>17</v>
      </c>
      <c r="B12" s="13">
        <f t="shared" si="0"/>
        <v>0</v>
      </c>
      <c r="C12" s="13">
        <f t="shared" si="1"/>
        <v>0</v>
      </c>
      <c r="F12" s="34" t="s">
        <v>17</v>
      </c>
      <c r="G12" s="57"/>
      <c r="H12" s="57"/>
    </row>
    <row r="13" ht="23.1" customHeight="1" spans="1:8">
      <c r="A13" s="18" t="s">
        <v>18</v>
      </c>
      <c r="B13" s="13">
        <f t="shared" si="0"/>
        <v>0</v>
      </c>
      <c r="C13" s="13">
        <f t="shared" si="1"/>
        <v>104.87</v>
      </c>
      <c r="F13" s="34" t="s">
        <v>18</v>
      </c>
      <c r="G13" s="57"/>
      <c r="H13" s="57">
        <v>104.87</v>
      </c>
    </row>
    <row r="14" ht="21.95" customHeight="1" spans="1:8">
      <c r="A14" s="14" t="s">
        <v>19</v>
      </c>
      <c r="B14" s="13">
        <f t="shared" si="0"/>
        <v>0</v>
      </c>
      <c r="C14" s="13">
        <f t="shared" si="1"/>
        <v>0</v>
      </c>
      <c r="F14" s="34" t="s">
        <v>19</v>
      </c>
      <c r="G14" s="57"/>
      <c r="H14" s="57"/>
    </row>
    <row r="15" ht="23.1" customHeight="1" spans="1:8">
      <c r="A15" s="14" t="s">
        <v>20</v>
      </c>
      <c r="B15" s="13"/>
      <c r="C15" s="13"/>
      <c r="F15" s="34" t="s">
        <v>20</v>
      </c>
      <c r="G15" s="57"/>
      <c r="H15" s="57"/>
    </row>
    <row r="16" ht="23.1" customHeight="1" spans="1:8">
      <c r="A16" s="14" t="s">
        <v>21</v>
      </c>
      <c r="B16" s="13"/>
      <c r="C16" s="13"/>
      <c r="F16" s="34" t="s">
        <v>21</v>
      </c>
      <c r="G16" s="57"/>
      <c r="H16" s="57"/>
    </row>
    <row r="17" ht="23.1" customHeight="1" spans="1:8">
      <c r="A17" s="19" t="s">
        <v>22</v>
      </c>
      <c r="B17" s="13"/>
      <c r="C17" s="13"/>
      <c r="F17" s="34" t="s">
        <v>22</v>
      </c>
      <c r="G17" s="58"/>
      <c r="H17" s="58"/>
    </row>
    <row r="18" ht="23.1" customHeight="1" spans="1:8">
      <c r="A18" s="14" t="s">
        <v>23</v>
      </c>
      <c r="B18" s="13"/>
      <c r="C18" s="13"/>
      <c r="F18" s="34" t="s">
        <v>23</v>
      </c>
      <c r="G18" s="56"/>
      <c r="H18" s="56"/>
    </row>
    <row r="19" ht="23.1" customHeight="1" spans="1:8">
      <c r="A19" s="14" t="s">
        <v>24</v>
      </c>
      <c r="B19" s="13">
        <f>G19</f>
        <v>0</v>
      </c>
      <c r="C19" s="13">
        <f>H19</f>
        <v>592.87</v>
      </c>
      <c r="F19" s="34" t="s">
        <v>24</v>
      </c>
      <c r="G19" s="59"/>
      <c r="H19" s="59">
        <v>592.87</v>
      </c>
    </row>
    <row r="20" ht="23.1" customHeight="1" spans="1:8">
      <c r="A20" s="14" t="s">
        <v>25</v>
      </c>
      <c r="B20" s="13"/>
      <c r="C20" s="13"/>
      <c r="F20" s="34" t="s">
        <v>25</v>
      </c>
      <c r="G20" s="56"/>
      <c r="H20" s="56"/>
    </row>
    <row r="21" ht="23.1" customHeight="1" spans="1:8">
      <c r="A21" s="14" t="s">
        <v>26</v>
      </c>
      <c r="B21" s="13"/>
      <c r="C21" s="13"/>
      <c r="F21" s="34" t="s">
        <v>26</v>
      </c>
      <c r="G21" s="56"/>
      <c r="H21" s="56"/>
    </row>
    <row r="22" ht="23.1" customHeight="1" spans="1:8">
      <c r="A22" s="20" t="s">
        <v>27</v>
      </c>
      <c r="B22" s="21">
        <f>B5-B6-B7-B8-B9-B10-B11+B14+B15+B18+B19+B20+B21</f>
        <v>-566615.39</v>
      </c>
      <c r="C22" s="21">
        <f>C5-C6-C7-C8-C9-C10-C11+C14+C15+C18+C19+C20+C21</f>
        <v>-4707495.19</v>
      </c>
      <c r="F22" s="34" t="s">
        <v>27</v>
      </c>
      <c r="G22" s="58">
        <v>-566615.39</v>
      </c>
      <c r="H22" s="58">
        <f>-4708088.06+H19</f>
        <v>-4707495.19</v>
      </c>
    </row>
    <row r="23" ht="23.1" customHeight="1" spans="1:8">
      <c r="A23" s="23" t="s">
        <v>28</v>
      </c>
      <c r="B23" s="13">
        <f t="shared" ref="B23:B26" si="2">G23</f>
        <v>0</v>
      </c>
      <c r="C23" s="13">
        <f t="shared" ref="C23:C26" si="3">H23</f>
        <v>0</v>
      </c>
      <c r="F23" s="34" t="s">
        <v>28</v>
      </c>
      <c r="G23" s="56"/>
      <c r="H23" s="56"/>
    </row>
    <row r="24" ht="23.1" customHeight="1" spans="1:8">
      <c r="A24" s="18" t="s">
        <v>29</v>
      </c>
      <c r="B24" s="13">
        <f t="shared" si="2"/>
        <v>0</v>
      </c>
      <c r="C24" s="13">
        <f t="shared" si="3"/>
        <v>0</v>
      </c>
      <c r="F24" s="34" t="s">
        <v>29</v>
      </c>
      <c r="G24" s="57"/>
      <c r="H24" s="57"/>
    </row>
    <row r="25" ht="23.1" customHeight="1" spans="1:8">
      <c r="A25" s="20" t="s">
        <v>30</v>
      </c>
      <c r="B25" s="21">
        <f>B22+B23-B24</f>
        <v>-566615.39</v>
      </c>
      <c r="C25" s="21">
        <f>C22+C23-C24</f>
        <v>-4707495.19</v>
      </c>
      <c r="F25" s="34" t="s">
        <v>30</v>
      </c>
      <c r="G25" s="59">
        <v>-566615.39</v>
      </c>
      <c r="H25" s="60">
        <v>-4707495.19</v>
      </c>
    </row>
    <row r="26" ht="23.1" customHeight="1" spans="1:8">
      <c r="A26" s="18" t="s">
        <v>31</v>
      </c>
      <c r="B26" s="13">
        <f t="shared" si="2"/>
        <v>0</v>
      </c>
      <c r="C26" s="13">
        <f t="shared" si="3"/>
        <v>0</v>
      </c>
      <c r="F26" s="34" t="s">
        <v>31</v>
      </c>
      <c r="G26" s="56"/>
      <c r="H26" s="56"/>
    </row>
    <row r="27" ht="23.1" customHeight="1" spans="1:8">
      <c r="A27" s="20" t="s">
        <v>32</v>
      </c>
      <c r="B27" s="21">
        <f>B25-B26</f>
        <v>-566615.39</v>
      </c>
      <c r="C27" s="21">
        <f>C25-C26</f>
        <v>-4707495.19</v>
      </c>
      <c r="F27" s="40" t="s">
        <v>32</v>
      </c>
      <c r="G27" s="61">
        <v>-566615.39</v>
      </c>
      <c r="H27" s="61">
        <v>-4707495.19</v>
      </c>
    </row>
    <row r="28" ht="23.1" customHeight="1" spans="1:8">
      <c r="A28" s="23" t="s">
        <v>70</v>
      </c>
      <c r="B28" s="13">
        <f t="shared" ref="B28:B32" si="4">G28</f>
        <v>-566615.39</v>
      </c>
      <c r="C28" s="13">
        <f t="shared" ref="C28:C32" si="5">H28</f>
        <v>-4707495.19</v>
      </c>
      <c r="F28" s="40" t="s">
        <v>70</v>
      </c>
      <c r="G28" s="61">
        <v>-566615.39</v>
      </c>
      <c r="H28" s="61">
        <v>-4707495.19</v>
      </c>
    </row>
    <row r="29" ht="23.1" customHeight="1" spans="1:8">
      <c r="A29" s="23" t="s">
        <v>71</v>
      </c>
      <c r="B29" s="13">
        <f t="shared" si="4"/>
        <v>0</v>
      </c>
      <c r="C29" s="13">
        <f t="shared" si="5"/>
        <v>0</v>
      </c>
      <c r="F29" s="40" t="s">
        <v>71</v>
      </c>
      <c r="G29" s="61"/>
      <c r="H29" s="61"/>
    </row>
    <row r="30" spans="1:8">
      <c r="A30" s="23" t="s">
        <v>72</v>
      </c>
      <c r="B30" s="13">
        <f t="shared" si="4"/>
        <v>0</v>
      </c>
      <c r="C30" s="13">
        <f t="shared" si="5"/>
        <v>0</v>
      </c>
      <c r="F30" s="40" t="s">
        <v>72</v>
      </c>
      <c r="G30" s="61"/>
      <c r="H30" s="61"/>
    </row>
    <row r="31" spans="1:8">
      <c r="A31" s="23" t="s">
        <v>49</v>
      </c>
      <c r="B31" s="13">
        <f t="shared" si="4"/>
        <v>0</v>
      </c>
      <c r="C31" s="13">
        <f t="shared" si="5"/>
        <v>0</v>
      </c>
      <c r="F31" s="40" t="s">
        <v>49</v>
      </c>
      <c r="G31" s="61"/>
      <c r="H31" s="61"/>
    </row>
    <row r="32" spans="1:8">
      <c r="A32" s="23" t="s">
        <v>50</v>
      </c>
      <c r="B32" s="13">
        <f t="shared" si="4"/>
        <v>0</v>
      </c>
      <c r="C32" s="13">
        <f t="shared" si="5"/>
        <v>0</v>
      </c>
      <c r="F32" s="40" t="s">
        <v>50</v>
      </c>
      <c r="G32" s="61"/>
      <c r="H32" s="61"/>
    </row>
    <row r="33" spans="3:3">
      <c r="C33">
        <f>C27-H27</f>
        <v>0</v>
      </c>
    </row>
    <row r="37" spans="1:3">
      <c r="A37" t="s">
        <v>116</v>
      </c>
      <c r="B37" s="42">
        <v>41482.5</v>
      </c>
      <c r="C37" s="42">
        <v>473629.47</v>
      </c>
    </row>
  </sheetData>
  <mergeCells count="3">
    <mergeCell ref="A1:C1"/>
    <mergeCell ref="F1:H1"/>
    <mergeCell ref="F3:G3"/>
  </mergeCells>
  <pageMargins left="0.75" right="0.75" top="1" bottom="1" header="0.511805555555556" footer="0.511805555555556"/>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view="pageBreakPreview" zoomScaleNormal="100" workbookViewId="0">
      <selection activeCell="A4" sqref="A4"/>
    </sheetView>
  </sheetViews>
  <sheetFormatPr defaultColWidth="9" defaultRowHeight="14.25" outlineLevelCol="7"/>
  <cols>
    <col min="1" max="1" width="37.625" customWidth="1"/>
    <col min="2" max="2" width="15" customWidth="1"/>
    <col min="3" max="3" width="17" customWidth="1"/>
    <col min="4" max="4" width="10.375"/>
    <col min="6" max="6" width="41.625" customWidth="1"/>
    <col min="7" max="7" width="13.125" customWidth="1"/>
    <col min="8" max="8" width="14.625" customWidth="1"/>
  </cols>
  <sheetData>
    <row r="1" ht="32.1" customHeight="1" spans="1:3">
      <c r="A1" s="2" t="s">
        <v>93</v>
      </c>
      <c r="B1" s="2"/>
      <c r="C1" s="2"/>
    </row>
    <row r="2" ht="17.1" customHeight="1" spans="1:3">
      <c r="A2" s="3"/>
      <c r="B2" s="3"/>
      <c r="C2" s="4" t="s">
        <v>67</v>
      </c>
    </row>
    <row r="3" ht="21" customHeight="1" spans="1:3">
      <c r="A3" s="5" t="s">
        <v>97</v>
      </c>
      <c r="B3" s="5" t="str">
        <f>分公司1!B3</f>
        <v> 20XX 年X月</v>
      </c>
      <c r="C3" s="6" t="s">
        <v>69</v>
      </c>
    </row>
    <row r="4" ht="26.1" customHeight="1" spans="1:8">
      <c r="A4" s="7" t="s">
        <v>5</v>
      </c>
      <c r="B4" s="8" t="s">
        <v>6</v>
      </c>
      <c r="C4" s="9" t="s">
        <v>7</v>
      </c>
      <c r="F4" s="33" t="s">
        <v>5</v>
      </c>
      <c r="G4" s="33" t="s">
        <v>6</v>
      </c>
      <c r="H4" s="33" t="s">
        <v>7</v>
      </c>
    </row>
    <row r="5" ht="23.1" customHeight="1" spans="1:8">
      <c r="A5" s="12" t="s">
        <v>10</v>
      </c>
      <c r="B5" s="13">
        <f>G5</f>
        <v>0</v>
      </c>
      <c r="C5" s="13">
        <f t="shared" ref="C5:C8" si="0">H5</f>
        <v>0</v>
      </c>
      <c r="F5" s="34" t="s">
        <v>10</v>
      </c>
      <c r="G5" s="43"/>
      <c r="H5" s="43"/>
    </row>
    <row r="6" ht="23.1" customHeight="1" spans="1:8">
      <c r="A6" s="12" t="s">
        <v>11</v>
      </c>
      <c r="B6" s="16">
        <f>G6+B37</f>
        <v>0</v>
      </c>
      <c r="C6" s="16">
        <f>H6+C37</f>
        <v>0</v>
      </c>
      <c r="F6" s="34" t="s">
        <v>11</v>
      </c>
      <c r="G6" s="43"/>
      <c r="H6" s="43"/>
    </row>
    <row r="7" ht="21.95" customHeight="1" spans="1:8">
      <c r="A7" s="12" t="s">
        <v>12</v>
      </c>
      <c r="B7" s="13">
        <f t="shared" ref="B5:B8" si="1">G7</f>
        <v>0</v>
      </c>
      <c r="C7" s="13">
        <f t="shared" si="0"/>
        <v>0</v>
      </c>
      <c r="F7" s="34" t="s">
        <v>12</v>
      </c>
      <c r="G7" s="43"/>
      <c r="H7" s="43"/>
    </row>
    <row r="8" ht="23.1" customHeight="1" spans="1:8">
      <c r="A8" s="12" t="s">
        <v>13</v>
      </c>
      <c r="B8" s="13">
        <f t="shared" si="1"/>
        <v>0</v>
      </c>
      <c r="C8" s="13">
        <f t="shared" si="0"/>
        <v>4327.08</v>
      </c>
      <c r="F8" s="34" t="s">
        <v>13</v>
      </c>
      <c r="G8" s="44">
        <v>0</v>
      </c>
      <c r="H8" s="44">
        <v>4327.08</v>
      </c>
    </row>
    <row r="9" ht="23.1" customHeight="1" spans="1:8">
      <c r="A9" s="12" t="s">
        <v>14</v>
      </c>
      <c r="B9" s="16">
        <f>G9-B37</f>
        <v>0</v>
      </c>
      <c r="C9" s="16">
        <f>H9-C37</f>
        <v>0</v>
      </c>
      <c r="F9" s="34" t="s">
        <v>14</v>
      </c>
      <c r="G9" s="44"/>
      <c r="H9" s="44"/>
    </row>
    <row r="10" ht="23.1" customHeight="1" spans="1:8">
      <c r="A10" s="18" t="s">
        <v>15</v>
      </c>
      <c r="B10" s="13">
        <f>G10</f>
        <v>0</v>
      </c>
      <c r="C10" s="13">
        <f>H10</f>
        <v>0</v>
      </c>
      <c r="F10" s="34" t="s">
        <v>15</v>
      </c>
      <c r="G10" s="44"/>
      <c r="H10" s="44"/>
    </row>
    <row r="11" ht="23.1" customHeight="1" spans="1:8">
      <c r="A11" s="12" t="s">
        <v>16</v>
      </c>
      <c r="B11" s="13">
        <f>G11</f>
        <v>0</v>
      </c>
      <c r="C11" s="13">
        <f>H11</f>
        <v>502.37</v>
      </c>
      <c r="F11" s="34" t="s">
        <v>16</v>
      </c>
      <c r="G11" s="44">
        <v>0</v>
      </c>
      <c r="H11" s="44">
        <v>502.37</v>
      </c>
    </row>
    <row r="12" ht="23.1" customHeight="1" spans="1:8">
      <c r="A12" s="18" t="s">
        <v>17</v>
      </c>
      <c r="B12" s="13">
        <f>G12</f>
        <v>0</v>
      </c>
      <c r="C12" s="13">
        <f>H12</f>
        <v>0</v>
      </c>
      <c r="F12" s="34" t="s">
        <v>17</v>
      </c>
      <c r="G12" s="44"/>
      <c r="H12" s="44"/>
    </row>
    <row r="13" ht="23.1" customHeight="1" spans="1:8">
      <c r="A13" s="18" t="s">
        <v>18</v>
      </c>
      <c r="B13" s="13">
        <f>G13</f>
        <v>0</v>
      </c>
      <c r="C13" s="13">
        <f>H13</f>
        <v>3.73</v>
      </c>
      <c r="F13" s="34" t="s">
        <v>18</v>
      </c>
      <c r="G13" s="44">
        <v>0</v>
      </c>
      <c r="H13" s="44">
        <v>3.73</v>
      </c>
    </row>
    <row r="14" ht="21.95" customHeight="1" spans="1:8">
      <c r="A14" s="14" t="s">
        <v>19</v>
      </c>
      <c r="B14" s="13"/>
      <c r="C14" s="13"/>
      <c r="F14" s="14" t="s">
        <v>19</v>
      </c>
      <c r="G14" s="44"/>
      <c r="H14" s="44"/>
    </row>
    <row r="15" ht="23.1" customHeight="1" spans="1:8">
      <c r="A15" s="14" t="s">
        <v>20</v>
      </c>
      <c r="B15" s="13"/>
      <c r="C15" s="13"/>
      <c r="F15" s="14" t="s">
        <v>20</v>
      </c>
      <c r="G15" s="43"/>
      <c r="H15" s="43"/>
    </row>
    <row r="16" ht="23.1" customHeight="1" spans="1:8">
      <c r="A16" s="14" t="s">
        <v>21</v>
      </c>
      <c r="B16" s="13"/>
      <c r="C16" s="13"/>
      <c r="F16" s="14" t="s">
        <v>21</v>
      </c>
      <c r="G16" s="43"/>
      <c r="H16" s="43"/>
    </row>
    <row r="17" ht="23.1" customHeight="1" spans="1:8">
      <c r="A17" s="19" t="s">
        <v>22</v>
      </c>
      <c r="B17" s="13"/>
      <c r="C17" s="13"/>
      <c r="F17" s="19" t="s">
        <v>22</v>
      </c>
      <c r="G17" s="37"/>
      <c r="H17" s="37"/>
    </row>
    <row r="18" ht="23.1" customHeight="1" spans="1:8">
      <c r="A18" s="14" t="s">
        <v>23</v>
      </c>
      <c r="B18" s="13"/>
      <c r="C18" s="13"/>
      <c r="F18" s="14" t="s">
        <v>23</v>
      </c>
      <c r="G18" s="43"/>
      <c r="H18" s="43"/>
    </row>
    <row r="19" ht="23.1" customHeight="1" spans="1:8">
      <c r="A19" s="14" t="s">
        <v>24</v>
      </c>
      <c r="B19" s="13"/>
      <c r="C19" s="13"/>
      <c r="F19" s="14" t="s">
        <v>24</v>
      </c>
      <c r="G19" s="38"/>
      <c r="H19" s="38"/>
    </row>
    <row r="20" ht="23.1" customHeight="1" spans="1:8">
      <c r="A20" s="14" t="s">
        <v>25</v>
      </c>
      <c r="B20" s="13"/>
      <c r="C20" s="13"/>
      <c r="F20" s="14" t="s">
        <v>25</v>
      </c>
      <c r="G20" s="43"/>
      <c r="H20" s="43"/>
    </row>
    <row r="21" ht="23.1" customHeight="1" spans="1:8">
      <c r="A21" s="14" t="s">
        <v>26</v>
      </c>
      <c r="B21" s="13"/>
      <c r="C21" s="13"/>
      <c r="F21" s="14" t="s">
        <v>26</v>
      </c>
      <c r="G21" s="43"/>
      <c r="H21" s="43"/>
    </row>
    <row r="22" ht="23.1" customHeight="1" spans="1:8">
      <c r="A22" s="20" t="s">
        <v>27</v>
      </c>
      <c r="B22" s="21">
        <f>B5-B6-B7-B8-B9-B10-B11+B14+B15+B18+B19+B20+B21</f>
        <v>0</v>
      </c>
      <c r="C22" s="21">
        <f>C5-C6-C7-C8-C9-C10-C11+C14+C15+C18+C19+C20+C21</f>
        <v>-4829.45</v>
      </c>
      <c r="F22" s="34" t="s">
        <v>27</v>
      </c>
      <c r="G22" s="37">
        <v>0</v>
      </c>
      <c r="H22" s="37">
        <v>-4829.45</v>
      </c>
    </row>
    <row r="23" ht="23.1" customHeight="1" spans="1:8">
      <c r="A23" s="23" t="s">
        <v>28</v>
      </c>
      <c r="B23" s="13">
        <f t="shared" ref="B23:B26" si="2">G23</f>
        <v>0</v>
      </c>
      <c r="C23" s="13">
        <f t="shared" ref="C23:C26" si="3">H23</f>
        <v>0</v>
      </c>
      <c r="F23" s="34" t="s">
        <v>28</v>
      </c>
      <c r="G23" s="43"/>
      <c r="H23" s="43"/>
    </row>
    <row r="24" ht="23.1" customHeight="1" spans="1:8">
      <c r="A24" s="18" t="s">
        <v>29</v>
      </c>
      <c r="B24" s="13">
        <f t="shared" si="2"/>
        <v>0</v>
      </c>
      <c r="C24" s="13">
        <f t="shared" si="3"/>
        <v>0</v>
      </c>
      <c r="F24" s="34" t="s">
        <v>29</v>
      </c>
      <c r="G24" s="44"/>
      <c r="H24" s="44"/>
    </row>
    <row r="25" ht="23.1" customHeight="1" spans="1:8">
      <c r="A25" s="20" t="s">
        <v>30</v>
      </c>
      <c r="B25" s="21">
        <f>B22+B23-B24</f>
        <v>0</v>
      </c>
      <c r="C25" s="21">
        <f>C22+C23-C24</f>
        <v>-4829.45</v>
      </c>
      <c r="F25" s="34" t="s">
        <v>30</v>
      </c>
      <c r="G25" s="38">
        <v>0</v>
      </c>
      <c r="H25" s="45">
        <v>-4829.45</v>
      </c>
    </row>
    <row r="26" ht="23.1" customHeight="1" spans="1:8">
      <c r="A26" s="18" t="s">
        <v>31</v>
      </c>
      <c r="B26" s="13">
        <f t="shared" si="2"/>
        <v>0</v>
      </c>
      <c r="C26" s="13">
        <f t="shared" si="3"/>
        <v>0</v>
      </c>
      <c r="F26" s="34" t="s">
        <v>31</v>
      </c>
      <c r="G26" s="43"/>
      <c r="H26" s="43"/>
    </row>
    <row r="27" ht="23.1" customHeight="1" spans="1:8">
      <c r="A27" s="20" t="s">
        <v>32</v>
      </c>
      <c r="B27" s="21">
        <f>B25-B26</f>
        <v>0</v>
      </c>
      <c r="C27" s="21">
        <f>C25-C26</f>
        <v>-4829.45</v>
      </c>
      <c r="F27" s="40" t="s">
        <v>32</v>
      </c>
      <c r="G27" s="40">
        <v>0</v>
      </c>
      <c r="H27" s="40">
        <v>-4829.45</v>
      </c>
    </row>
    <row r="28" ht="23.1" customHeight="1" spans="1:8">
      <c r="A28" s="23" t="s">
        <v>70</v>
      </c>
      <c r="B28" s="13">
        <f t="shared" ref="B28:B32" si="4">G28</f>
        <v>0</v>
      </c>
      <c r="C28" s="13">
        <f t="shared" ref="C28:C32" si="5">H28</f>
        <v>-4829.45</v>
      </c>
      <c r="F28" s="40" t="s">
        <v>70</v>
      </c>
      <c r="G28" s="40">
        <v>0</v>
      </c>
      <c r="H28" s="40">
        <v>-4829.45</v>
      </c>
    </row>
    <row r="29" ht="23.1" customHeight="1" spans="1:8">
      <c r="A29" s="23" t="s">
        <v>71</v>
      </c>
      <c r="B29" s="13">
        <f t="shared" si="4"/>
        <v>0</v>
      </c>
      <c r="C29" s="13">
        <f t="shared" si="5"/>
        <v>0</v>
      </c>
      <c r="F29" s="40" t="s">
        <v>71</v>
      </c>
      <c r="G29" s="40"/>
      <c r="H29" s="40"/>
    </row>
    <row r="30" spans="1:8">
      <c r="A30" s="23" t="s">
        <v>72</v>
      </c>
      <c r="B30" s="13">
        <f t="shared" si="4"/>
        <v>0</v>
      </c>
      <c r="C30" s="13">
        <f t="shared" si="5"/>
        <v>0</v>
      </c>
      <c r="F30" s="40" t="s">
        <v>72</v>
      </c>
      <c r="G30" s="40"/>
      <c r="H30" s="40"/>
    </row>
    <row r="31" spans="1:8">
      <c r="A31" s="23" t="s">
        <v>49</v>
      </c>
      <c r="B31" s="13">
        <f t="shared" si="4"/>
        <v>0</v>
      </c>
      <c r="C31" s="13">
        <f t="shared" si="5"/>
        <v>0</v>
      </c>
      <c r="F31" s="40" t="s">
        <v>49</v>
      </c>
      <c r="G31" s="40"/>
      <c r="H31" s="40"/>
    </row>
    <row r="32" spans="1:8">
      <c r="A32" s="23" t="s">
        <v>50</v>
      </c>
      <c r="B32" s="13">
        <f t="shared" si="4"/>
        <v>0</v>
      </c>
      <c r="C32" s="13">
        <f t="shared" si="5"/>
        <v>0</v>
      </c>
      <c r="F32" s="40" t="s">
        <v>50</v>
      </c>
      <c r="G32" s="40"/>
      <c r="H32" s="40"/>
    </row>
    <row r="33" spans="3:3">
      <c r="C33">
        <f>C27-H27</f>
        <v>0</v>
      </c>
    </row>
    <row r="35" spans="2:3">
      <c r="B35" s="46"/>
      <c r="C35" s="46"/>
    </row>
    <row r="37" spans="1:3">
      <c r="A37" t="s">
        <v>116</v>
      </c>
      <c r="B37" s="46">
        <v>0</v>
      </c>
      <c r="C37" s="46">
        <v>0</v>
      </c>
    </row>
  </sheetData>
  <mergeCells count="1">
    <mergeCell ref="A1:C1"/>
  </mergeCells>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 合并利润表 </vt:lpstr>
      <vt:lpstr>母公司</vt:lpstr>
      <vt:lpstr>子公司1</vt:lpstr>
      <vt:lpstr>子公司2</vt:lpstr>
      <vt:lpstr>子公司3</vt:lpstr>
      <vt:lpstr>合并分公司利润表</vt:lpstr>
      <vt:lpstr>本部</vt:lpstr>
      <vt:lpstr>分公司1</vt:lpstr>
      <vt:lpstr>分公司2</vt:lpstr>
      <vt:lpstr>分公司3</vt:lpstr>
      <vt:lpstr>分公司4</vt:lpstr>
      <vt:lpstr>分公司5</vt:lpstr>
      <vt:lpstr>分公司6</vt:lpstr>
      <vt:lpstr>分公司7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zhaox</dc:creator>
  <cp:lastModifiedBy>冰韵灵萱</cp:lastModifiedBy>
  <dcterms:created xsi:type="dcterms:W3CDTF">2015-04-13T09:43:00Z</dcterms:created>
  <cp:lastPrinted>2017-01-22T07:38:00Z</cp:lastPrinted>
  <dcterms:modified xsi:type="dcterms:W3CDTF">2021-03-06T06:40:15Z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2052-11.1.0.10337</vt:lpwstr>
  </property>
  <property fmtid="{D5CDD505-2E9C-101B-9397-08002B2CF9AE}" pid="3" name="KSORubyTemplateID" linkTarget="0">
    <vt:lpwstr>14</vt:lpwstr>
  </property>
  <property fmtid="{D5CDD505-2E9C-101B-9397-08002B2CF9AE}" pid="4" name="KSOReadingLayout">
    <vt:bool>true</vt:bool>
  </property>
  <property fmtid="{D5CDD505-2E9C-101B-9397-08002B2CF9AE}" pid="5" name="ICV">
    <vt:lpwstr>2A60EE03128D488680EA026A5C83D9B3</vt:lpwstr>
  </property>
</Properties>
</file>