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60" tabRatio="869" activeTab="1"/>
  </bookViews>
  <sheets>
    <sheet name="合并现金流量表" sheetId="35" r:id="rId1"/>
    <sheet name="母公司" sheetId="36" r:id="rId2"/>
    <sheet name="子公司1" sheetId="37" r:id="rId3"/>
    <sheet name="子公司2" sheetId="38" r:id="rId4"/>
    <sheet name="子公司3" sheetId="39" r:id="rId5"/>
    <sheet name="其他公司2" sheetId="40" state="hidden" r:id="rId6"/>
    <sheet name="合并分公司现金流量表" sheetId="5" r:id="rId7"/>
    <sheet name="本部" sheetId="6" r:id="rId8"/>
    <sheet name="分公司1" sheetId="7" r:id="rId9"/>
    <sheet name="分公司2" sheetId="8" r:id="rId10"/>
    <sheet name="分公司3" sheetId="9" r:id="rId11"/>
    <sheet name="分公司4" sheetId="10" r:id="rId12"/>
    <sheet name="分公司5" sheetId="23" r:id="rId13"/>
    <sheet name="分公司6" sheetId="34" r:id="rId14"/>
    <sheet name="分公司7" sheetId="41" r:id="rId15"/>
  </sheets>
  <definedNames>
    <definedName name="_xlnm.Print_Area" localSheetId="7">本部!$A$1:$C$44</definedName>
    <definedName name="_xlnm.Print_Area" localSheetId="12">分公司5!$A$1:$C$44</definedName>
    <definedName name="_xlnm.Print_Area" localSheetId="11">分公司4!$A$1:$C$44</definedName>
    <definedName name="_xlnm.Print_Area" localSheetId="10">分公司3!$A$1:$C$44</definedName>
    <definedName name="_xlnm.Print_Area" localSheetId="9">分公司2!$A$1:$C$44</definedName>
    <definedName name="_xlnm.Print_Area" localSheetId="8">分公司1!$A$1:$C$44</definedName>
    <definedName name="_xlnm.Print_Area" localSheetId="13">分公司6!$A$1:$C$44</definedName>
    <definedName name="_xlnm.Print_Area" localSheetId="1">母公司!$A$1:$C$44</definedName>
    <definedName name="_xlnm.Print_Area" localSheetId="2">子公司1!$A$1:$C$44</definedName>
    <definedName name="_xlnm.Print_Area" localSheetId="3">子公司2!$A$1:$C$44</definedName>
    <definedName name="_xlnm.Print_Area" localSheetId="4">子公司3!$A$1:$C$45</definedName>
    <definedName name="_xlnm.Print_Area" localSheetId="14">分公司7!$A$1:$C$44</definedName>
  </definedNames>
  <calcPr calcId="144525" concurrentCalc="0"/>
</workbook>
</file>

<file path=xl/sharedStrings.xml><?xml version="1.0" encoding="utf-8"?>
<sst xmlns="http://schemas.openxmlformats.org/spreadsheetml/2006/main" count="1388" uniqueCount="147">
  <si>
    <t>合并现金流量表</t>
  </si>
  <si>
    <t>会企03表</t>
  </si>
  <si>
    <t>编制单位：</t>
  </si>
  <si>
    <t>20XX 年 X月</t>
  </si>
  <si>
    <t>单位：元</t>
  </si>
  <si>
    <t>项目</t>
  </si>
  <si>
    <t>本月金额</t>
  </si>
  <si>
    <t xml:space="preserve"> 本期金额</t>
  </si>
  <si>
    <t>上期金额</t>
  </si>
  <si>
    <t>%</t>
  </si>
  <si>
    <t>一、经营活动产生的现金流量：</t>
  </si>
  <si>
    <t xml:space="preserve">     销售商品、提供劳务收到的现金</t>
  </si>
  <si>
    <t xml:space="preserve">     收到的税费返还</t>
  </si>
  <si>
    <t xml:space="preserve">     收到其他与经营活动有关的现金</t>
  </si>
  <si>
    <t xml:space="preserve">         经营活动现金流入小计</t>
  </si>
  <si>
    <t xml:space="preserve">     购买商品、接受劳务支付的现金</t>
  </si>
  <si>
    <t xml:space="preserve">     支付给职工以及为职工支付的现金</t>
  </si>
  <si>
    <t xml:space="preserve">     支付的各项税费</t>
  </si>
  <si>
    <t xml:space="preserve">     支付其它与经营活动有关的现金</t>
  </si>
  <si>
    <t xml:space="preserve">        经营活动现金流出小计</t>
  </si>
  <si>
    <t xml:space="preserve">     经营活动产生的现金流量净额</t>
  </si>
  <si>
    <t>二、投资活动产生的现金流量：</t>
  </si>
  <si>
    <t xml:space="preserve">     收回投资收到的现金</t>
  </si>
  <si>
    <t xml:space="preserve">     取得投资收益收到的现金</t>
  </si>
  <si>
    <t xml:space="preserve">     处置固定资产、无形资产和其他长期资产收回的现金净额</t>
  </si>
  <si>
    <t xml:space="preserve">     处置子公司及其他营业单位收到的现金净额</t>
  </si>
  <si>
    <t xml:space="preserve">     收到其他与投资活动有关的现金</t>
  </si>
  <si>
    <t xml:space="preserve">        投资活动现金流入小计</t>
  </si>
  <si>
    <t xml:space="preserve">     购建固定资产、无形资产和其他长期资产所支付的现金</t>
  </si>
  <si>
    <t xml:space="preserve">     投资支付的现金</t>
  </si>
  <si>
    <t xml:space="preserve">     取得子公司及其他营业单位支付的现金净额</t>
  </si>
  <si>
    <t xml:space="preserve">     支付的其他与投资活动有关的现金</t>
  </si>
  <si>
    <t xml:space="preserve">        投资活动现金流出小计</t>
  </si>
  <si>
    <t xml:space="preserve">     投资活动产生的现金流量净额</t>
  </si>
  <si>
    <t xml:space="preserve">三、筹资活动产生的现金流量： </t>
  </si>
  <si>
    <t xml:space="preserve">     吸收投资收到的现金</t>
  </si>
  <si>
    <t xml:space="preserve">     取得借款收到的现金</t>
  </si>
  <si>
    <t xml:space="preserve">     收到其他与筹资活动有关的现金</t>
  </si>
  <si>
    <t xml:space="preserve">        筹资活动现金流入小计</t>
  </si>
  <si>
    <t xml:space="preserve">     偿还债务支付的现金</t>
  </si>
  <si>
    <t xml:space="preserve">     分配股利、利润或偿付利息支付的现金</t>
  </si>
  <si>
    <t xml:space="preserve">     支付其他与筹资活动有关的现金</t>
  </si>
  <si>
    <t xml:space="preserve">        筹资活动现金流出小计</t>
  </si>
  <si>
    <t xml:space="preserve">     筹资活动产生的现金流量净额</t>
  </si>
  <si>
    <t>四、汇率变动对现金及现金等价物的影响</t>
  </si>
  <si>
    <t>五、现金及现金等价物净增加额</t>
  </si>
  <si>
    <t xml:space="preserve">    加：期初现金及现金等价物余额</t>
  </si>
  <si>
    <t>六、期末现金及现金等价物余额</t>
  </si>
  <si>
    <t>制表人：</t>
  </si>
  <si>
    <t>会计主管：</t>
  </si>
  <si>
    <t>单位负责人：</t>
  </si>
  <si>
    <t>资产负债表-货币资金</t>
  </si>
  <si>
    <t>减其他货币资金-保证金</t>
  </si>
  <si>
    <t>加理财产品</t>
  </si>
  <si>
    <t>现金流量表</t>
  </si>
  <si>
    <t>本期金额</t>
  </si>
  <si>
    <t xml:space="preserve">  累积金额</t>
  </si>
  <si>
    <t>资产负债表货币资金</t>
  </si>
  <si>
    <t>理财产品</t>
  </si>
  <si>
    <t>保函保证金</t>
  </si>
  <si>
    <t>调整科目</t>
  </si>
  <si>
    <t>累积金额</t>
  </si>
  <si>
    <t>支付其它与经营活动有关的现金</t>
  </si>
  <si>
    <t>投资支付-研究院</t>
  </si>
  <si>
    <t>投资支付-香港海量</t>
  </si>
  <si>
    <t>投资支付-香港海量（汇兑差异）</t>
  </si>
  <si>
    <t>支付云图货款</t>
  </si>
  <si>
    <t>支付杭州存储货款</t>
  </si>
  <si>
    <t>收到其它与经营活动有关的现金-创新</t>
  </si>
  <si>
    <t>支付其它与经营活动有关的现金-创新</t>
  </si>
  <si>
    <t>收回投资收到的现金-云图</t>
  </si>
  <si>
    <t>收到其它与经营活动有关的现金-杭州存储</t>
  </si>
  <si>
    <t>支付其他-研究院往来款</t>
  </si>
  <si>
    <t>深圳海量收到总公司货款</t>
  </si>
  <si>
    <t>项      目</t>
  </si>
  <si>
    <t>累计金额</t>
  </si>
  <si>
    <t xml:space="preserve">    销售商品、提供劳务收到的现金</t>
  </si>
  <si>
    <t xml:space="preserve">    收到的税费返还</t>
  </si>
  <si>
    <t xml:space="preserve">    收到其他与经营活动有关的现金</t>
  </si>
  <si>
    <t xml:space="preserve">      经营活动现金流入小计</t>
  </si>
  <si>
    <t xml:space="preserve">    购买商品、接受劳务支付的现金</t>
  </si>
  <si>
    <t xml:space="preserve">    支付给职工以及为职工支付的现金</t>
  </si>
  <si>
    <t xml:space="preserve">    支付的各项税费</t>
  </si>
  <si>
    <t xml:space="preserve">    支付其他与经营活动有关的现金</t>
  </si>
  <si>
    <t xml:space="preserve">      经营活动现金流出小计</t>
  </si>
  <si>
    <t xml:space="preserve">        经营活动产生的现金流量净额</t>
  </si>
  <si>
    <t xml:space="preserve">    收回投资收到的现金</t>
  </si>
  <si>
    <t xml:space="preserve">    取得投资收益收到的现金</t>
  </si>
  <si>
    <t xml:space="preserve">    处置固定资产、无形资产和其他长期资产收回的现金净额</t>
  </si>
  <si>
    <t xml:space="preserve">    处置子公司及其他营业单位收到的现金净额</t>
  </si>
  <si>
    <t xml:space="preserve">    收到其他与投资活动有关的现金</t>
  </si>
  <si>
    <t xml:space="preserve">      投资活动现金流入小计</t>
  </si>
  <si>
    <t xml:space="preserve">    购建固定资产、无形资产和其他长期资产支付的现金</t>
  </si>
  <si>
    <t xml:space="preserve">    投资支付的现金</t>
  </si>
  <si>
    <t xml:space="preserve">    取得子公司及其他营业单位支付的现金净额</t>
  </si>
  <si>
    <t xml:space="preserve">    支付其他与投资活动有关的现金</t>
  </si>
  <si>
    <t xml:space="preserve">      投资活动现金流出小计</t>
  </si>
  <si>
    <t xml:space="preserve">        投资活动产生的现金流量净额</t>
  </si>
  <si>
    <t xml:space="preserve">    吸收投资收到的现金</t>
  </si>
  <si>
    <t xml:space="preserve">    取得借款收到的现金</t>
  </si>
  <si>
    <t xml:space="preserve">    收到其他与筹资活动有关的现金</t>
  </si>
  <si>
    <t xml:space="preserve">      筹资活动现金流入小计</t>
  </si>
  <si>
    <t xml:space="preserve">    偿还债务支付的现金</t>
  </si>
  <si>
    <t xml:space="preserve">    分配股利、利润或偿付利息支付的现金</t>
  </si>
  <si>
    <t xml:space="preserve">    支付其他与筹资活动有关的现金</t>
  </si>
  <si>
    <t xml:space="preserve">      筹资活动现金流出小计</t>
  </si>
  <si>
    <t xml:space="preserve">        筹资活动产生的现金流量净额</t>
  </si>
  <si>
    <t xml:space="preserve"> 单位负责人：                      会计主管：</t>
  </si>
  <si>
    <t xml:space="preserve">           制表人： </t>
  </si>
  <si>
    <t xml:space="preserve"> </t>
  </si>
  <si>
    <t>支付其他与经营活动有关的现金</t>
  </si>
  <si>
    <t>收到其他与经营活动有关的现金</t>
  </si>
  <si>
    <t>吸收投资收到的现金</t>
  </si>
  <si>
    <t>购买理财产品</t>
  </si>
  <si>
    <t>金额</t>
  </si>
  <si>
    <t>云图</t>
  </si>
  <si>
    <t>云图支付数据总公司其他</t>
  </si>
  <si>
    <t>云图收到数据总公司其他</t>
  </si>
  <si>
    <t>深圳数据收到总公司其他</t>
  </si>
  <si>
    <t>杭州存储支付总公司其他</t>
  </si>
  <si>
    <t>云图支付数据总公司货款</t>
  </si>
  <si>
    <t>云图收到数据总公司货款</t>
  </si>
  <si>
    <t>杭州存储收到数据总公司货款</t>
  </si>
  <si>
    <t>吸收投资收到的现金-研究院</t>
  </si>
  <si>
    <t>支付投资支付的现金-云图</t>
  </si>
  <si>
    <t>研究院收到数据总公司往来款</t>
  </si>
  <si>
    <t>本期</t>
  </si>
  <si>
    <t>累计</t>
  </si>
  <si>
    <t>云图收到数据总公司往来款</t>
  </si>
  <si>
    <t>深圳海量收到总公司往来款</t>
  </si>
  <si>
    <t>杭州存储支付总公司往来款</t>
  </si>
  <si>
    <t>杭州存储收到总公司货款</t>
  </si>
  <si>
    <t>研究院收到数据总公司入资款</t>
  </si>
  <si>
    <t>本月金额-人民币</t>
  </si>
  <si>
    <t>本年累计金额-人民币</t>
  </si>
  <si>
    <t>编制单位：北京海量数据技术股份有限公司</t>
  </si>
  <si>
    <t>汇率</t>
  </si>
  <si>
    <t xml:space="preserve">期初  </t>
  </si>
  <si>
    <t>收到数据款</t>
  </si>
  <si>
    <t>支付数据款</t>
  </si>
  <si>
    <t>支付银行汇票保证金</t>
  </si>
  <si>
    <t>其中：收到其他经营活动的现金</t>
  </si>
  <si>
    <t xml:space="preserve">      支付其他与经营活动有关的现金</t>
  </si>
  <si>
    <t>收到云图分公司往来款</t>
  </si>
  <si>
    <t>支付其他</t>
  </si>
  <si>
    <t>收到其他与经营活动有关的现金—海量数据</t>
  </si>
  <si>
    <t>与母公司之间的往来现金流</t>
  </si>
</sst>
</file>

<file path=xl/styles.xml><?xml version="1.0" encoding="utf-8"?>
<styleSheet xmlns="http://schemas.openxmlformats.org/spreadsheetml/2006/main">
  <numFmts count="9">
    <numFmt numFmtId="176" formatCode="0.0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##.00"/>
    <numFmt numFmtId="178" formatCode="#,##0.00_ "/>
    <numFmt numFmtId="179" formatCode="0.00_);[Red]\(0.00\)"/>
    <numFmt numFmtId="180" formatCode="0.0000_ "/>
  </numFmts>
  <fonts count="46">
    <font>
      <sz val="12"/>
      <name val="宋体"/>
      <charset val="134"/>
    </font>
    <font>
      <b/>
      <u/>
      <sz val="18"/>
      <color indexed="8"/>
      <name val="宋体"/>
      <charset val="134"/>
    </font>
    <font>
      <sz val="10"/>
      <color indexed="10"/>
      <name val="宋体"/>
      <charset val="134"/>
    </font>
    <font>
      <sz val="12"/>
      <color indexed="10"/>
      <name val="宋体"/>
      <charset val="134"/>
    </font>
    <font>
      <b/>
      <sz val="12"/>
      <color indexed="8"/>
      <name val="宋体"/>
      <charset val="134"/>
    </font>
    <font>
      <b/>
      <sz val="12"/>
      <color rgb="FF000000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0"/>
      <color indexed="8"/>
      <name val="宋体"/>
      <charset val="134"/>
    </font>
    <font>
      <sz val="10"/>
      <color rgb="FF0000FF"/>
      <name val="宋体"/>
      <charset val="134"/>
    </font>
    <font>
      <b/>
      <sz val="10"/>
      <color indexed="8"/>
      <name val="宋体"/>
      <charset val="134"/>
    </font>
    <font>
      <sz val="12"/>
      <color rgb="FF000000"/>
      <name val="宋体"/>
      <charset val="134"/>
    </font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0000FF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0000FF"/>
      <name val="宋体"/>
      <charset val="134"/>
      <scheme val="minor"/>
    </font>
    <font>
      <sz val="10"/>
      <color rgb="FF000000"/>
      <name val="宋体"/>
      <charset val="134"/>
    </font>
    <font>
      <sz val="10"/>
      <color rgb="FFFF0000"/>
      <name val="宋体"/>
      <charset val="134"/>
    </font>
    <font>
      <sz val="10.5"/>
      <name val="宋体"/>
      <charset val="134"/>
    </font>
    <font>
      <sz val="10"/>
      <color rgb="FF000000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0"/>
      </left>
      <right style="thin">
        <color indexed="0"/>
      </right>
      <top style="thin">
        <color rgb="FF000000"/>
      </top>
      <bottom style="thin">
        <color rgb="FF000000"/>
      </bottom>
      <diagonal/>
    </border>
    <border>
      <left/>
      <right style="thin">
        <color indexed="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0"/>
      </left>
      <right style="thin">
        <color indexed="0"/>
      </right>
      <top style="thin">
        <color rgb="FF000000"/>
      </top>
      <bottom style="thin">
        <color indexed="0"/>
      </bottom>
      <diagonal/>
    </border>
    <border>
      <left/>
      <right style="thin">
        <color indexed="0"/>
      </right>
      <top style="thin">
        <color rgb="FF000000"/>
      </top>
      <bottom style="thin">
        <color indexed="0"/>
      </bottom>
      <diagonal/>
    </border>
    <border>
      <left/>
      <right style="thin">
        <color rgb="FF000000"/>
      </right>
      <top style="thin">
        <color rgb="FF000000"/>
      </top>
      <bottom style="thin">
        <color indexed="0"/>
      </bottom>
      <diagonal/>
    </border>
    <border>
      <left style="thin">
        <color indexed="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29" fillId="11" borderId="19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4" fillId="20" borderId="23" applyNumberFormat="0" applyFont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41" fillId="0" borderId="21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6" fillId="19" borderId="22" applyNumberFormat="0" applyAlignment="0" applyProtection="0">
      <alignment vertical="center"/>
    </xf>
    <xf numFmtId="0" fontId="43" fillId="19" borderId="19" applyNumberFormat="0" applyAlignment="0" applyProtection="0">
      <alignment vertical="center"/>
    </xf>
    <xf numFmtId="0" fontId="45" fillId="31" borderId="25" applyNumberFormat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44" fillId="0" borderId="24" applyNumberFormat="0" applyFill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4" fillId="0" borderId="0">
      <alignment vertical="center"/>
    </xf>
    <xf numFmtId="0" fontId="0" fillId="0" borderId="0">
      <alignment vertical="center"/>
    </xf>
  </cellStyleXfs>
  <cellXfs count="155">
    <xf numFmtId="0" fontId="0" fillId="0" borderId="0" xfId="0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right"/>
    </xf>
    <xf numFmtId="49" fontId="3" fillId="2" borderId="0" xfId="0" applyNumberFormat="1" applyFont="1" applyFill="1" applyAlignment="1">
      <alignment horizontal="right"/>
    </xf>
    <xf numFmtId="176" fontId="2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right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49" fontId="5" fillId="3" borderId="5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left"/>
    </xf>
    <xf numFmtId="49" fontId="7" fillId="2" borderId="3" xfId="0" applyNumberFormat="1" applyFont="1" applyFill="1" applyBorder="1" applyAlignment="1">
      <alignment horizontal="right"/>
    </xf>
    <xf numFmtId="49" fontId="8" fillId="5" borderId="4" xfId="0" applyNumberFormat="1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right" vertical="center"/>
    </xf>
    <xf numFmtId="49" fontId="10" fillId="2" borderId="2" xfId="0" applyNumberFormat="1" applyFont="1" applyFill="1" applyBorder="1" applyAlignment="1">
      <alignment horizontal="left"/>
    </xf>
    <xf numFmtId="176" fontId="10" fillId="2" borderId="3" xfId="0" applyNumberFormat="1" applyFont="1" applyFill="1" applyBorder="1" applyAlignment="1">
      <alignment horizontal="right"/>
    </xf>
    <xf numFmtId="49" fontId="9" fillId="3" borderId="4" xfId="0" applyNumberFormat="1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right" vertical="justify"/>
    </xf>
    <xf numFmtId="0" fontId="11" fillId="3" borderId="5" xfId="0" applyFont="1" applyFill="1" applyBorder="1" applyAlignment="1">
      <alignment horizontal="right"/>
    </xf>
    <xf numFmtId="0" fontId="11" fillId="3" borderId="5" xfId="0" applyFont="1" applyFill="1" applyBorder="1" applyAlignment="1">
      <alignment horizontal="justify" vertical="justify"/>
    </xf>
    <xf numFmtId="4" fontId="11" fillId="3" borderId="5" xfId="0" applyNumberFormat="1" applyFont="1" applyFill="1" applyBorder="1" applyAlignment="1">
      <alignment horizontal="justify" vertical="justify"/>
    </xf>
    <xf numFmtId="4" fontId="11" fillId="3" borderId="5" xfId="0" applyNumberFormat="1" applyFont="1" applyFill="1" applyBorder="1" applyAlignment="1">
      <alignment horizontal="right"/>
    </xf>
    <xf numFmtId="49" fontId="12" fillId="6" borderId="2" xfId="0" applyNumberFormat="1" applyFont="1" applyFill="1" applyBorder="1" applyAlignment="1">
      <alignment horizontal="left"/>
    </xf>
    <xf numFmtId="177" fontId="10" fillId="6" borderId="3" xfId="0" applyNumberFormat="1" applyFont="1" applyFill="1" applyBorder="1" applyAlignment="1">
      <alignment horizontal="right"/>
    </xf>
    <xf numFmtId="4" fontId="11" fillId="3" borderId="5" xfId="0" applyNumberFormat="1" applyFont="1" applyFill="1" applyBorder="1" applyAlignment="1">
      <alignment horizontal="right" vertical="justify"/>
    </xf>
    <xf numFmtId="49" fontId="12" fillId="4" borderId="2" xfId="0" applyNumberFormat="1" applyFont="1" applyFill="1" applyBorder="1" applyAlignment="1">
      <alignment horizontal="left"/>
    </xf>
    <xf numFmtId="49" fontId="10" fillId="2" borderId="3" xfId="0" applyNumberFormat="1" applyFont="1" applyFill="1" applyBorder="1" applyAlignment="1">
      <alignment horizontal="right"/>
    </xf>
    <xf numFmtId="49" fontId="10" fillId="2" borderId="2" xfId="0" applyNumberFormat="1" applyFont="1" applyFill="1" applyBorder="1" applyAlignment="1">
      <alignment horizontal="left" wrapText="1"/>
    </xf>
    <xf numFmtId="49" fontId="12" fillId="2" borderId="2" xfId="0" applyNumberFormat="1" applyFont="1" applyFill="1" applyBorder="1" applyAlignment="1">
      <alignment horizontal="left"/>
    </xf>
    <xf numFmtId="177" fontId="10" fillId="2" borderId="3" xfId="0" applyNumberFormat="1" applyFont="1" applyFill="1" applyBorder="1" applyAlignment="1">
      <alignment horizontal="right"/>
    </xf>
    <xf numFmtId="49" fontId="7" fillId="2" borderId="0" xfId="0" applyNumberFormat="1" applyFont="1" applyFill="1" applyAlignment="1">
      <alignment horizontal="left"/>
    </xf>
    <xf numFmtId="49" fontId="7" fillId="2" borderId="0" xfId="0" applyNumberFormat="1" applyFont="1" applyFill="1" applyAlignment="1">
      <alignment horizontal="right"/>
    </xf>
    <xf numFmtId="49" fontId="9" fillId="3" borderId="0" xfId="0" applyNumberFormat="1" applyFont="1" applyFill="1" applyAlignment="1">
      <alignment horizontal="justify" vertical="justify"/>
    </xf>
    <xf numFmtId="49" fontId="13" fillId="3" borderId="0" xfId="0" applyNumberFormat="1" applyFont="1" applyFill="1" applyAlignment="1">
      <alignment horizontal="justify" vertical="justify"/>
    </xf>
    <xf numFmtId="0" fontId="9" fillId="3" borderId="0" xfId="0" applyFont="1" applyFill="1" applyAlignment="1">
      <alignment horizontal="justify" vertical="justify"/>
    </xf>
    <xf numFmtId="0" fontId="13" fillId="3" borderId="0" xfId="0" applyFont="1" applyFill="1" applyAlignment="1">
      <alignment horizontal="justify" vertical="justify"/>
    </xf>
    <xf numFmtId="0" fontId="14" fillId="0" borderId="6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11" fillId="3" borderId="5" xfId="0" applyFont="1" applyFill="1" applyBorder="1" applyAlignment="1">
      <alignment horizontal="justify" vertical="center"/>
    </xf>
    <xf numFmtId="4" fontId="11" fillId="3" borderId="5" xfId="0" applyNumberFormat="1" applyFont="1" applyFill="1" applyBorder="1" applyAlignment="1">
      <alignment horizontal="right" vertical="center"/>
    </xf>
    <xf numFmtId="49" fontId="9" fillId="3" borderId="0" xfId="0" applyNumberFormat="1" applyFont="1" applyFill="1" applyAlignment="1">
      <alignment horizontal="justify" vertical="center"/>
    </xf>
    <xf numFmtId="49" fontId="13" fillId="3" borderId="0" xfId="0" applyNumberFormat="1" applyFont="1" applyFill="1" applyAlignment="1">
      <alignment horizontal="justify" vertical="center"/>
    </xf>
    <xf numFmtId="0" fontId="9" fillId="3" borderId="0" xfId="0" applyFont="1" applyFill="1" applyAlignment="1">
      <alignment horizontal="justify" vertical="center"/>
    </xf>
    <xf numFmtId="0" fontId="13" fillId="3" borderId="0" xfId="0" applyFont="1" applyFill="1" applyAlignment="1">
      <alignment horizontal="justify" vertical="center"/>
    </xf>
    <xf numFmtId="0" fontId="14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49" fontId="15" fillId="3" borderId="6" xfId="0" applyNumberFormat="1" applyFont="1" applyFill="1" applyBorder="1" applyAlignment="1">
      <alignment horizontal="center" vertical="center"/>
    </xf>
    <xf numFmtId="49" fontId="16" fillId="5" borderId="6" xfId="0" applyNumberFormat="1" applyFont="1" applyFill="1" applyBorder="1" applyAlignment="1">
      <alignment horizontal="left" vertical="center"/>
    </xf>
    <xf numFmtId="0" fontId="17" fillId="3" borderId="6" xfId="0" applyFont="1" applyFill="1" applyBorder="1" applyAlignment="1">
      <alignment horizontal="right" vertical="center"/>
    </xf>
    <xf numFmtId="49" fontId="17" fillId="3" borderId="6" xfId="0" applyNumberFormat="1" applyFont="1" applyFill="1" applyBorder="1" applyAlignment="1">
      <alignment horizontal="left" vertical="center"/>
    </xf>
    <xf numFmtId="0" fontId="18" fillId="3" borderId="6" xfId="0" applyFont="1" applyFill="1" applyBorder="1" applyAlignment="1">
      <alignment horizontal="right" vertical="justify"/>
    </xf>
    <xf numFmtId="0" fontId="18" fillId="3" borderId="6" xfId="0" applyFont="1" applyFill="1" applyBorder="1" applyAlignment="1">
      <alignment horizontal="right"/>
    </xf>
    <xf numFmtId="0" fontId="18" fillId="3" borderId="6" xfId="0" applyFont="1" applyFill="1" applyBorder="1" applyAlignment="1">
      <alignment horizontal="justify" vertical="justify"/>
    </xf>
    <xf numFmtId="4" fontId="18" fillId="3" borderId="6" xfId="0" applyNumberFormat="1" applyFont="1" applyFill="1" applyBorder="1" applyAlignment="1">
      <alignment horizontal="justify" vertical="justify"/>
    </xf>
    <xf numFmtId="4" fontId="18" fillId="3" borderId="6" xfId="0" applyNumberFormat="1" applyFont="1" applyFill="1" applyBorder="1" applyAlignment="1">
      <alignment horizontal="right"/>
    </xf>
    <xf numFmtId="4" fontId="18" fillId="3" borderId="6" xfId="0" applyNumberFormat="1" applyFont="1" applyFill="1" applyBorder="1" applyAlignment="1">
      <alignment horizontal="right" vertical="justify"/>
    </xf>
    <xf numFmtId="49" fontId="17" fillId="3" borderId="6" xfId="0" applyNumberFormat="1" applyFont="1" applyFill="1" applyBorder="1" applyAlignment="1">
      <alignment horizontal="justify" vertical="justify"/>
    </xf>
    <xf numFmtId="49" fontId="19" fillId="3" borderId="6" xfId="0" applyNumberFormat="1" applyFont="1" applyFill="1" applyBorder="1" applyAlignment="1">
      <alignment horizontal="justify" vertical="justify"/>
    </xf>
    <xf numFmtId="0" fontId="17" fillId="3" borderId="0" xfId="0" applyFont="1" applyFill="1" applyBorder="1" applyAlignment="1">
      <alignment horizontal="justify" vertical="justify"/>
    </xf>
    <xf numFmtId="0" fontId="19" fillId="3" borderId="0" xfId="0" applyFont="1" applyFill="1" applyBorder="1" applyAlignment="1">
      <alignment horizontal="justify" vertical="justify"/>
    </xf>
    <xf numFmtId="4" fontId="20" fillId="3" borderId="6" xfId="0" applyNumberFormat="1" applyFont="1" applyFill="1" applyBorder="1" applyAlignment="1">
      <alignment horizontal="right"/>
    </xf>
    <xf numFmtId="49" fontId="17" fillId="3" borderId="7" xfId="0" applyNumberFormat="1" applyFont="1" applyFill="1" applyBorder="1" applyAlignment="1">
      <alignment horizontal="justify" vertical="justify"/>
    </xf>
    <xf numFmtId="49" fontId="19" fillId="3" borderId="7" xfId="0" applyNumberFormat="1" applyFont="1" applyFill="1" applyBorder="1" applyAlignment="1">
      <alignment horizontal="justify" vertical="justify"/>
    </xf>
    <xf numFmtId="0" fontId="10" fillId="2" borderId="3" xfId="0" applyNumberFormat="1" applyFont="1" applyFill="1" applyBorder="1" applyAlignment="1">
      <alignment horizontal="right"/>
    </xf>
    <xf numFmtId="0" fontId="0" fillId="7" borderId="0" xfId="0" applyFill="1">
      <alignment vertical="center"/>
    </xf>
    <xf numFmtId="177" fontId="21" fillId="3" borderId="6" xfId="0" applyNumberFormat="1" applyFont="1" applyFill="1" applyBorder="1" applyAlignment="1">
      <alignment horizontal="right"/>
    </xf>
    <xf numFmtId="49" fontId="21" fillId="3" borderId="6" xfId="0" applyNumberFormat="1" applyFont="1" applyFill="1" applyBorder="1" applyAlignment="1">
      <alignment horizontal="right"/>
    </xf>
    <xf numFmtId="177" fontId="21" fillId="7" borderId="6" xfId="0" applyNumberFormat="1" applyFont="1" applyFill="1" applyBorder="1" applyAlignment="1">
      <alignment horizontal="right"/>
    </xf>
    <xf numFmtId="177" fontId="21" fillId="8" borderId="6" xfId="0" applyNumberFormat="1" applyFont="1" applyFill="1" applyBorder="1" applyAlignment="1">
      <alignment horizontal="right"/>
    </xf>
    <xf numFmtId="177" fontId="21" fillId="0" borderId="6" xfId="0" applyNumberFormat="1" applyFont="1" applyFill="1" applyBorder="1" applyAlignment="1">
      <alignment horizontal="right"/>
    </xf>
    <xf numFmtId="178" fontId="10" fillId="2" borderId="3" xfId="0" applyNumberFormat="1" applyFont="1" applyFill="1" applyBorder="1" applyAlignment="1">
      <alignment horizontal="right"/>
    </xf>
    <xf numFmtId="177" fontId="10" fillId="2" borderId="6" xfId="0" applyNumberFormat="1" applyFont="1" applyFill="1" applyBorder="1" applyAlignment="1">
      <alignment horizontal="right"/>
    </xf>
    <xf numFmtId="0" fontId="10" fillId="9" borderId="3" xfId="0" applyNumberFormat="1" applyFont="1" applyFill="1" applyBorder="1" applyAlignment="1">
      <alignment horizontal="right"/>
    </xf>
    <xf numFmtId="176" fontId="10" fillId="9" borderId="3" xfId="0" applyNumberFormat="1" applyFont="1" applyFill="1" applyBorder="1" applyAlignment="1">
      <alignment horizontal="right"/>
    </xf>
    <xf numFmtId="0" fontId="10" fillId="7" borderId="3" xfId="0" applyNumberFormat="1" applyFont="1" applyFill="1" applyBorder="1" applyAlignment="1">
      <alignment horizontal="right"/>
    </xf>
    <xf numFmtId="49" fontId="10" fillId="7" borderId="3" xfId="0" applyNumberFormat="1" applyFont="1" applyFill="1" applyBorder="1" applyAlignment="1">
      <alignment horizontal="right"/>
    </xf>
    <xf numFmtId="177" fontId="10" fillId="0" borderId="3" xfId="0" applyNumberFormat="1" applyFont="1" applyFill="1" applyBorder="1" applyAlignment="1">
      <alignment horizontal="right"/>
    </xf>
    <xf numFmtId="177" fontId="10" fillId="7" borderId="3" xfId="0" applyNumberFormat="1" applyFont="1" applyFill="1" applyBorder="1" applyAlignment="1">
      <alignment horizontal="right"/>
    </xf>
    <xf numFmtId="176" fontId="7" fillId="2" borderId="0" xfId="0" applyNumberFormat="1" applyFont="1" applyFill="1" applyAlignment="1">
      <alignment horizontal="right"/>
    </xf>
    <xf numFmtId="49" fontId="2" fillId="2" borderId="0" xfId="0" applyNumberFormat="1" applyFont="1" applyFill="1" applyBorder="1" applyAlignment="1"/>
    <xf numFmtId="179" fontId="2" fillId="2" borderId="0" xfId="0" applyNumberFormat="1" applyFont="1" applyFill="1" applyBorder="1" applyAlignment="1"/>
    <xf numFmtId="49" fontId="2" fillId="2" borderId="0" xfId="0" applyNumberFormat="1" applyFont="1" applyFill="1" applyBorder="1" applyAlignment="1">
      <alignment horizontal="right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49" fontId="6" fillId="4" borderId="8" xfId="0" applyNumberFormat="1" applyFont="1" applyFill="1" applyBorder="1" applyAlignment="1">
      <alignment horizontal="left"/>
    </xf>
    <xf numFmtId="49" fontId="7" fillId="2" borderId="9" xfId="0" applyNumberFormat="1" applyFont="1" applyFill="1" applyBorder="1" applyAlignment="1">
      <alignment horizontal="right"/>
    </xf>
    <xf numFmtId="49" fontId="10" fillId="2" borderId="8" xfId="0" applyNumberFormat="1" applyFont="1" applyFill="1" applyBorder="1" applyAlignment="1">
      <alignment horizontal="left"/>
    </xf>
    <xf numFmtId="178" fontId="10" fillId="2" borderId="9" xfId="0" applyNumberFormat="1" applyFont="1" applyFill="1" applyBorder="1" applyAlignment="1">
      <alignment horizontal="right"/>
    </xf>
    <xf numFmtId="178" fontId="0" fillId="0" borderId="10" xfId="0" applyNumberFormat="1" applyBorder="1">
      <alignment vertical="center"/>
    </xf>
    <xf numFmtId="49" fontId="12" fillId="6" borderId="8" xfId="0" applyNumberFormat="1" applyFont="1" applyFill="1" applyBorder="1" applyAlignment="1">
      <alignment horizontal="left"/>
    </xf>
    <xf numFmtId="178" fontId="10" fillId="6" borderId="9" xfId="0" applyNumberFormat="1" applyFont="1" applyFill="1" applyBorder="1" applyAlignment="1">
      <alignment horizontal="right"/>
    </xf>
    <xf numFmtId="178" fontId="10" fillId="6" borderId="10" xfId="0" applyNumberFormat="1" applyFont="1" applyFill="1" applyBorder="1" applyAlignment="1">
      <alignment horizontal="right"/>
    </xf>
    <xf numFmtId="49" fontId="12" fillId="4" borderId="8" xfId="0" applyNumberFormat="1" applyFont="1" applyFill="1" applyBorder="1" applyAlignment="1">
      <alignment horizontal="left"/>
    </xf>
    <xf numFmtId="49" fontId="10" fillId="2" borderId="8" xfId="0" applyNumberFormat="1" applyFont="1" applyFill="1" applyBorder="1" applyAlignment="1">
      <alignment horizontal="left" wrapText="1"/>
    </xf>
    <xf numFmtId="178" fontId="10" fillId="0" borderId="9" xfId="0" applyNumberFormat="1" applyFont="1" applyFill="1" applyBorder="1" applyAlignment="1">
      <alignment horizontal="right"/>
    </xf>
    <xf numFmtId="178" fontId="0" fillId="0" borderId="10" xfId="0" applyNumberFormat="1" applyBorder="1" applyAlignment="1">
      <alignment horizontal="right" vertical="center"/>
    </xf>
    <xf numFmtId="178" fontId="10" fillId="7" borderId="9" xfId="0" applyNumberFormat="1" applyFont="1" applyFill="1" applyBorder="1" applyAlignment="1">
      <alignment horizontal="right"/>
    </xf>
    <xf numFmtId="49" fontId="12" fillId="2" borderId="11" xfId="0" applyNumberFormat="1" applyFont="1" applyFill="1" applyBorder="1" applyAlignment="1">
      <alignment horizontal="left"/>
    </xf>
    <xf numFmtId="178" fontId="10" fillId="2" borderId="12" xfId="0" applyNumberFormat="1" applyFont="1" applyFill="1" applyBorder="1" applyAlignment="1">
      <alignment horizontal="right"/>
    </xf>
    <xf numFmtId="178" fontId="10" fillId="0" borderId="12" xfId="0" applyNumberFormat="1" applyFont="1" applyFill="1" applyBorder="1" applyAlignment="1">
      <alignment horizontal="right"/>
    </xf>
    <xf numFmtId="178" fontId="10" fillId="2" borderId="13" xfId="0" applyNumberFormat="1" applyFont="1" applyFill="1" applyBorder="1" applyAlignment="1">
      <alignment horizontal="right"/>
    </xf>
    <xf numFmtId="178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0" fillId="2" borderId="0" xfId="0" applyNumberFormat="1" applyFont="1" applyFill="1" applyBorder="1" applyAlignment="1">
      <alignment horizontal="right"/>
    </xf>
    <xf numFmtId="176" fontId="22" fillId="2" borderId="0" xfId="0" applyNumberFormat="1" applyFont="1" applyFill="1" applyBorder="1" applyAlignment="1">
      <alignment horizontal="right"/>
    </xf>
    <xf numFmtId="4" fontId="23" fillId="0" borderId="0" xfId="0" applyNumberFormat="1" applyFont="1" applyAlignment="1">
      <alignment horizontal="right" vertical="center"/>
    </xf>
    <xf numFmtId="49" fontId="2" fillId="2" borderId="1" xfId="0" applyNumberFormat="1" applyFont="1" applyFill="1" applyBorder="1" applyAlignment="1">
      <alignment horizontal="left"/>
    </xf>
    <xf numFmtId="176" fontId="2" fillId="2" borderId="1" xfId="0" applyNumberFormat="1" applyFont="1" applyFill="1" applyBorder="1" applyAlignment="1">
      <alignment horizontal="right"/>
    </xf>
    <xf numFmtId="176" fontId="7" fillId="2" borderId="3" xfId="0" applyNumberFormat="1" applyFont="1" applyFill="1" applyBorder="1" applyAlignment="1">
      <alignment horizontal="right"/>
    </xf>
    <xf numFmtId="180" fontId="0" fillId="0" borderId="0" xfId="0" applyNumberFormat="1">
      <alignment vertical="center"/>
    </xf>
    <xf numFmtId="177" fontId="24" fillId="3" borderId="6" xfId="50" applyNumberFormat="1" applyFont="1" applyFill="1" applyBorder="1" applyAlignment="1">
      <alignment horizontal="right"/>
    </xf>
    <xf numFmtId="177" fontId="24" fillId="3" borderId="6" xfId="0" applyNumberFormat="1" applyFont="1" applyFill="1" applyBorder="1" applyAlignment="1">
      <alignment horizontal="right"/>
    </xf>
    <xf numFmtId="176" fontId="10" fillId="6" borderId="3" xfId="0" applyNumberFormat="1" applyFont="1" applyFill="1" applyBorder="1" applyAlignment="1">
      <alignment horizontal="right"/>
    </xf>
    <xf numFmtId="49" fontId="24" fillId="3" borderId="6" xfId="50" applyNumberFormat="1" applyFont="1" applyFill="1" applyBorder="1" applyAlignment="1">
      <alignment horizontal="right"/>
    </xf>
    <xf numFmtId="0" fontId="24" fillId="3" borderId="6" xfId="50" applyNumberFormat="1" applyFont="1" applyFill="1" applyBorder="1" applyAlignment="1">
      <alignment horizontal="right"/>
    </xf>
    <xf numFmtId="176" fontId="10" fillId="7" borderId="3" xfId="0" applyNumberFormat="1" applyFont="1" applyFill="1" applyBorder="1" applyAlignment="1">
      <alignment horizontal="right"/>
    </xf>
    <xf numFmtId="177" fontId="24" fillId="7" borderId="6" xfId="50" applyNumberFormat="1" applyFont="1" applyFill="1" applyBorder="1" applyAlignment="1">
      <alignment horizontal="right"/>
    </xf>
    <xf numFmtId="0" fontId="14" fillId="0" borderId="0" xfId="49">
      <alignment vertical="center"/>
    </xf>
    <xf numFmtId="0" fontId="14" fillId="0" borderId="6" xfId="0" applyFont="1" applyFill="1" applyBorder="1" applyAlignment="1">
      <alignment vertical="center"/>
    </xf>
    <xf numFmtId="179" fontId="2" fillId="2" borderId="1" xfId="0" applyNumberFormat="1" applyFont="1" applyFill="1" applyBorder="1" applyAlignment="1">
      <alignment horizontal="right"/>
    </xf>
    <xf numFmtId="176" fontId="4" fillId="2" borderId="3" xfId="0" applyNumberFormat="1" applyFont="1" applyFill="1" applyBorder="1" applyAlignment="1">
      <alignment horizontal="center" vertical="center"/>
    </xf>
    <xf numFmtId="49" fontId="4" fillId="2" borderId="14" xfId="0" applyNumberFormat="1" applyFont="1" applyFill="1" applyBorder="1" applyAlignment="1">
      <alignment horizontal="center" vertical="center"/>
    </xf>
    <xf numFmtId="178" fontId="4" fillId="2" borderId="15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left"/>
    </xf>
    <xf numFmtId="178" fontId="7" fillId="2" borderId="15" xfId="0" applyNumberFormat="1" applyFont="1" applyFill="1" applyBorder="1" applyAlignment="1">
      <alignment horizontal="right"/>
    </xf>
    <xf numFmtId="49" fontId="10" fillId="2" borderId="14" xfId="0" applyNumberFormat="1" applyFont="1" applyFill="1" applyBorder="1" applyAlignment="1">
      <alignment horizontal="left"/>
    </xf>
    <xf numFmtId="178" fontId="10" fillId="2" borderId="15" xfId="0" applyNumberFormat="1" applyFont="1" applyFill="1" applyBorder="1" applyAlignment="1">
      <alignment horizontal="right"/>
    </xf>
    <xf numFmtId="49" fontId="12" fillId="6" borderId="14" xfId="0" applyNumberFormat="1" applyFont="1" applyFill="1" applyBorder="1" applyAlignment="1">
      <alignment horizontal="left"/>
    </xf>
    <xf numFmtId="178" fontId="10" fillId="6" borderId="15" xfId="0" applyNumberFormat="1" applyFont="1" applyFill="1" applyBorder="1" applyAlignment="1">
      <alignment horizontal="right"/>
    </xf>
    <xf numFmtId="49" fontId="12" fillId="4" borderId="14" xfId="0" applyNumberFormat="1" applyFont="1" applyFill="1" applyBorder="1" applyAlignment="1">
      <alignment horizontal="left"/>
    </xf>
    <xf numFmtId="49" fontId="10" fillId="2" borderId="14" xfId="0" applyNumberFormat="1" applyFont="1" applyFill="1" applyBorder="1" applyAlignment="1">
      <alignment horizontal="left" wrapText="1"/>
    </xf>
    <xf numFmtId="49" fontId="12" fillId="0" borderId="14" xfId="0" applyNumberFormat="1" applyFont="1" applyFill="1" applyBorder="1" applyAlignment="1">
      <alignment horizontal="left"/>
    </xf>
    <xf numFmtId="178" fontId="0" fillId="0" borderId="0" xfId="0" applyNumberFormat="1" applyAlignment="1">
      <alignment horizontal="center" vertical="center"/>
    </xf>
    <xf numFmtId="0" fontId="0" fillId="0" borderId="6" xfId="0" applyBorder="1">
      <alignment vertical="center"/>
    </xf>
    <xf numFmtId="0" fontId="25" fillId="0" borderId="0" xfId="0" applyFont="1">
      <alignment vertical="center"/>
    </xf>
    <xf numFmtId="178" fontId="25" fillId="0" borderId="0" xfId="0" applyNumberFormat="1" applyFont="1">
      <alignment vertical="center"/>
    </xf>
    <xf numFmtId="0" fontId="0" fillId="10" borderId="6" xfId="0" applyFill="1" applyBorder="1">
      <alignment vertical="center"/>
    </xf>
    <xf numFmtId="178" fontId="0" fillId="0" borderId="6" xfId="0" applyNumberFormat="1" applyBorder="1">
      <alignment vertical="center"/>
    </xf>
    <xf numFmtId="0" fontId="26" fillId="0" borderId="6" xfId="0" applyFont="1" applyFill="1" applyBorder="1" applyAlignment="1">
      <alignment vertical="center"/>
    </xf>
    <xf numFmtId="177" fontId="10" fillId="2" borderId="0" xfId="0" applyNumberFormat="1" applyFont="1" applyFill="1" applyAlignment="1">
      <alignment horizontal="right"/>
    </xf>
    <xf numFmtId="10" fontId="0" fillId="0" borderId="0" xfId="0" applyNumberFormat="1">
      <alignment vertical="center"/>
    </xf>
    <xf numFmtId="178" fontId="1" fillId="2" borderId="0" xfId="0" applyNumberFormat="1" applyFont="1" applyFill="1" applyAlignment="1">
      <alignment horizontal="center" vertical="center"/>
    </xf>
    <xf numFmtId="178" fontId="3" fillId="2" borderId="0" xfId="0" applyNumberFormat="1" applyFont="1" applyFill="1" applyAlignment="1">
      <alignment horizontal="right"/>
    </xf>
    <xf numFmtId="178" fontId="2" fillId="2" borderId="0" xfId="0" applyNumberFormat="1" applyFont="1" applyFill="1" applyAlignment="1">
      <alignment horizontal="right"/>
    </xf>
    <xf numFmtId="49" fontId="2" fillId="2" borderId="0" xfId="0" applyNumberFormat="1" applyFont="1" applyFill="1" applyBorder="1" applyAlignment="1">
      <alignment horizontal="left"/>
    </xf>
    <xf numFmtId="178" fontId="2" fillId="2" borderId="0" xfId="0" applyNumberFormat="1" applyFont="1" applyFill="1" applyBorder="1" applyAlignment="1">
      <alignment horizontal="left"/>
    </xf>
    <xf numFmtId="178" fontId="2" fillId="2" borderId="0" xfId="0" applyNumberFormat="1" applyFont="1" applyFill="1" applyBorder="1" applyAlignment="1">
      <alignment horizontal="right"/>
    </xf>
    <xf numFmtId="10" fontId="0" fillId="0" borderId="15" xfId="0" applyNumberFormat="1" applyBorder="1">
      <alignment vertical="center"/>
    </xf>
    <xf numFmtId="178" fontId="0" fillId="0" borderId="15" xfId="0" applyNumberFormat="1" applyBorder="1">
      <alignment vertical="center"/>
    </xf>
    <xf numFmtId="176" fontId="0" fillId="0" borderId="15" xfId="0" applyNumberFormat="1" applyBorder="1">
      <alignment vertical="center"/>
    </xf>
    <xf numFmtId="178" fontId="7" fillId="2" borderId="0" xfId="0" applyNumberFormat="1" applyFont="1" applyFill="1" applyAlignment="1">
      <alignment horizontal="left"/>
    </xf>
    <xf numFmtId="178" fontId="7" fillId="2" borderId="0" xfId="0" applyNumberFormat="1" applyFont="1" applyFill="1" applyAlignment="1">
      <alignment horizontal="right"/>
    </xf>
    <xf numFmtId="4" fontId="23" fillId="0" borderId="16" xfId="0" applyNumberFormat="1" applyFont="1" applyBorder="1" applyAlignment="1">
      <alignment horizontal="right" vertical="top" wrapText="1"/>
    </xf>
    <xf numFmtId="4" fontId="23" fillId="0" borderId="17" xfId="0" applyNumberFormat="1" applyFont="1" applyBorder="1" applyAlignment="1">
      <alignment horizontal="right" vertical="top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9"/>
  <sheetViews>
    <sheetView view="pageBreakPreview" zoomScaleNormal="100" workbookViewId="0">
      <selection activeCell="A4" sqref="A4"/>
    </sheetView>
  </sheetViews>
  <sheetFormatPr defaultColWidth="9" defaultRowHeight="14.25" outlineLevelCol="4"/>
  <cols>
    <col min="1" max="1" width="40.625" customWidth="1"/>
    <col min="2" max="2" width="23.75" style="102" customWidth="1"/>
    <col min="3" max="4" width="17.625" style="102" customWidth="1"/>
    <col min="5" max="5" width="12.125" style="141" customWidth="1"/>
    <col min="6" max="6" width="13.75"/>
  </cols>
  <sheetData>
    <row r="1" ht="36.95" customHeight="1" spans="1:3">
      <c r="A1" s="1" t="s">
        <v>0</v>
      </c>
      <c r="B1" s="142"/>
      <c r="C1" s="142"/>
    </row>
    <row r="2" ht="15" customHeight="1" spans="1:3">
      <c r="A2" s="2"/>
      <c r="B2" s="143"/>
      <c r="C2" s="144" t="s">
        <v>1</v>
      </c>
    </row>
    <row r="3" ht="15" customHeight="1" spans="1:3">
      <c r="A3" s="145" t="s">
        <v>2</v>
      </c>
      <c r="B3" s="146" t="s">
        <v>3</v>
      </c>
      <c r="C3" s="147" t="s">
        <v>4</v>
      </c>
    </row>
    <row r="4" ht="15" customHeight="1" spans="1:5">
      <c r="A4" s="122" t="s">
        <v>5</v>
      </c>
      <c r="B4" s="123" t="s">
        <v>6</v>
      </c>
      <c r="C4" s="123" t="s">
        <v>7</v>
      </c>
      <c r="D4" s="123" t="s">
        <v>8</v>
      </c>
      <c r="E4" s="148" t="s">
        <v>9</v>
      </c>
    </row>
    <row r="5" ht="15" customHeight="1" spans="1:5">
      <c r="A5" s="124" t="s">
        <v>10</v>
      </c>
      <c r="B5" s="125"/>
      <c r="C5" s="125"/>
      <c r="D5" s="149"/>
      <c r="E5" s="148"/>
    </row>
    <row r="6" ht="14.1" customHeight="1" spans="1:5">
      <c r="A6" s="126" t="s">
        <v>11</v>
      </c>
      <c r="B6" s="127">
        <f>母公司!B6+子公司3!B6+子公司1!B6+其他公司2!B6+子公司2!B6</f>
        <v>46305585.01</v>
      </c>
      <c r="C6" s="127">
        <f>母公司!C6+子公司3!C6+子公司1!C6+其他公司2!C6+子公司2!C6</f>
        <v>218599536.65</v>
      </c>
      <c r="D6" s="127"/>
      <c r="E6" s="150" t="e">
        <f t="shared" ref="E6:E42" si="0">(C6-D6)/D6*100</f>
        <v>#DIV/0!</v>
      </c>
    </row>
    <row r="7" ht="14.1" customHeight="1" spans="1:5">
      <c r="A7" s="126" t="s">
        <v>12</v>
      </c>
      <c r="B7" s="127">
        <f>母公司!B7+子公司3!B7+子公司1!B7+其他公司2!B7+子公司2!B7</f>
        <v>23893.8</v>
      </c>
      <c r="C7" s="127">
        <f>母公司!C7+子公司3!C7+子公司1!C7+其他公司2!C7+子公司2!C7</f>
        <v>161556.95</v>
      </c>
      <c r="D7" s="127"/>
      <c r="E7" s="150" t="e">
        <f t="shared" si="0"/>
        <v>#DIV/0!</v>
      </c>
    </row>
    <row r="8" ht="14.1" customHeight="1" spans="1:5">
      <c r="A8" s="126" t="s">
        <v>13</v>
      </c>
      <c r="B8" s="127">
        <f>母公司!B8+子公司3!B8+子公司1!B8+其他公司2!B8+子公司2!B8</f>
        <v>1835632.49</v>
      </c>
      <c r="C8" s="127">
        <f>母公司!C8+子公司3!C8+子公司1!C8+其他公司2!C8+子公司2!C8</f>
        <v>8934162.02</v>
      </c>
      <c r="D8" s="127"/>
      <c r="E8" s="150" t="e">
        <f t="shared" si="0"/>
        <v>#DIV/0!</v>
      </c>
    </row>
    <row r="9" ht="14.1" customHeight="1" spans="1:5">
      <c r="A9" s="128" t="s">
        <v>14</v>
      </c>
      <c r="B9" s="129">
        <f>B6+B7+B8</f>
        <v>48165111.3</v>
      </c>
      <c r="C9" s="129">
        <f>C6+C7+C8</f>
        <v>227695255.62</v>
      </c>
      <c r="D9" s="129"/>
      <c r="E9" s="150" t="e">
        <f t="shared" si="0"/>
        <v>#DIV/0!</v>
      </c>
    </row>
    <row r="10" ht="14.1" customHeight="1" spans="1:5">
      <c r="A10" s="126" t="s">
        <v>15</v>
      </c>
      <c r="B10" s="127">
        <f>母公司!B10+子公司3!B10+子公司1!B10+其他公司2!B10+子公司2!B10</f>
        <v>22144835.42</v>
      </c>
      <c r="C10" s="127">
        <f>母公司!C10+子公司3!C10+子公司1!C10+其他公司2!C10+子公司2!C10</f>
        <v>173339757.95</v>
      </c>
      <c r="D10" s="127"/>
      <c r="E10" s="150" t="e">
        <f t="shared" si="0"/>
        <v>#DIV/0!</v>
      </c>
    </row>
    <row r="11" ht="14.1" customHeight="1" spans="1:5">
      <c r="A11" s="126" t="s">
        <v>16</v>
      </c>
      <c r="B11" s="127">
        <f>母公司!B11+子公司3!B11+子公司1!B11+其他公司2!B11+子公司2!B11</f>
        <v>6562978.79</v>
      </c>
      <c r="C11" s="127">
        <f>母公司!C11+子公司3!C11+子公司1!C11+其他公司2!C11+子公司2!C11</f>
        <v>42382204.86</v>
      </c>
      <c r="D11" s="127"/>
      <c r="E11" s="150" t="e">
        <f t="shared" si="0"/>
        <v>#DIV/0!</v>
      </c>
    </row>
    <row r="12" ht="14.1" customHeight="1" spans="1:5">
      <c r="A12" s="126" t="s">
        <v>17</v>
      </c>
      <c r="B12" s="127">
        <f>母公司!B12+子公司3!B12+子公司1!B12+其他公司2!B12+子公司2!B12</f>
        <v>2024128.84</v>
      </c>
      <c r="C12" s="127">
        <f>母公司!C12+子公司3!C12+子公司1!C12+其他公司2!C12+子公司2!C12</f>
        <v>14136871.77</v>
      </c>
      <c r="D12" s="127"/>
      <c r="E12" s="150" t="e">
        <f t="shared" si="0"/>
        <v>#DIV/0!</v>
      </c>
    </row>
    <row r="13" ht="14.1" customHeight="1" spans="1:5">
      <c r="A13" s="126" t="s">
        <v>18</v>
      </c>
      <c r="B13" s="127">
        <f>母公司!B13+子公司3!B13+子公司1!B13+其他公司2!B13+子公司2!B13</f>
        <v>3552799.5</v>
      </c>
      <c r="C13" s="127">
        <f>母公司!C13+子公司3!C13+子公司1!C13+其他公司2!C13+子公司2!C13</f>
        <v>21196741.16</v>
      </c>
      <c r="D13" s="127"/>
      <c r="E13" s="150" t="e">
        <f t="shared" si="0"/>
        <v>#DIV/0!</v>
      </c>
    </row>
    <row r="14" ht="14.1" customHeight="1" spans="1:5">
      <c r="A14" s="128" t="s">
        <v>19</v>
      </c>
      <c r="B14" s="129">
        <f>B10+B11+B12+B13</f>
        <v>34284742.55</v>
      </c>
      <c r="C14" s="129">
        <f>C10+C11+C12+C13</f>
        <v>251055575.74</v>
      </c>
      <c r="D14" s="129"/>
      <c r="E14" s="150" t="e">
        <f t="shared" si="0"/>
        <v>#DIV/0!</v>
      </c>
    </row>
    <row r="15" ht="14.1" customHeight="1" spans="1:5">
      <c r="A15" s="128" t="s">
        <v>20</v>
      </c>
      <c r="B15" s="129">
        <f>B9-B14</f>
        <v>13880368.75</v>
      </c>
      <c r="C15" s="129">
        <f>C9-C14</f>
        <v>-23360320.12</v>
      </c>
      <c r="D15" s="129"/>
      <c r="E15" s="150" t="e">
        <f t="shared" si="0"/>
        <v>#DIV/0!</v>
      </c>
    </row>
    <row r="16" ht="14.1" customHeight="1" spans="1:5">
      <c r="A16" s="130" t="s">
        <v>21</v>
      </c>
      <c r="B16" s="127"/>
      <c r="C16" s="127"/>
      <c r="D16" s="149"/>
      <c r="E16" s="150" t="e">
        <f t="shared" si="0"/>
        <v>#DIV/0!</v>
      </c>
    </row>
    <row r="17" ht="14.1" customHeight="1" spans="1:5">
      <c r="A17" s="126" t="s">
        <v>22</v>
      </c>
      <c r="B17" s="127">
        <f>母公司!B17+子公司3!B17+子公司1!B17+其他公司2!B17+子公司2!B17</f>
        <v>90000000</v>
      </c>
      <c r="C17" s="127">
        <f>母公司!C17+子公司3!C17+子公司1!C17+其他公司2!C17+子公司2!C17</f>
        <v>349300000</v>
      </c>
      <c r="D17" s="127"/>
      <c r="E17" s="150" t="e">
        <f t="shared" si="0"/>
        <v>#DIV/0!</v>
      </c>
    </row>
    <row r="18" ht="14.1" customHeight="1" spans="1:5">
      <c r="A18" s="126" t="s">
        <v>23</v>
      </c>
      <c r="B18" s="127">
        <f>母公司!B18+子公司3!B18+子公司1!B18+其他公司2!B18+子公司2!B18</f>
        <v>1525450</v>
      </c>
      <c r="C18" s="127">
        <f>母公司!C18+子公司3!C18+子公司1!C18+其他公司2!C18+子公司2!C18</f>
        <v>3509548.7</v>
      </c>
      <c r="D18" s="127"/>
      <c r="E18" s="150" t="e">
        <f t="shared" si="0"/>
        <v>#DIV/0!</v>
      </c>
    </row>
    <row r="19" ht="29.1" customHeight="1" spans="1:5">
      <c r="A19" s="131" t="s">
        <v>24</v>
      </c>
      <c r="B19" s="127">
        <f>母公司!B19+子公司3!B19+子公司1!B19+其他公司2!B19+子公司2!B19</f>
        <v>12217.32</v>
      </c>
      <c r="C19" s="127">
        <f>母公司!C19+子公司3!C19+子公司1!C19+其他公司2!C19+子公司2!C19</f>
        <v>226979.89</v>
      </c>
      <c r="D19" s="127"/>
      <c r="E19" s="150" t="e">
        <f t="shared" si="0"/>
        <v>#DIV/0!</v>
      </c>
    </row>
    <row r="20" ht="14.1" customHeight="1" spans="1:5">
      <c r="A20" s="126" t="s">
        <v>25</v>
      </c>
      <c r="B20" s="127">
        <f>母公司!B20+子公司3!B20+子公司1!B20+其他公司2!B20+子公司2!B20</f>
        <v>0</v>
      </c>
      <c r="C20" s="127">
        <f>母公司!C20+子公司3!C20+子公司1!C20+其他公司2!C20+子公司2!C20</f>
        <v>0</v>
      </c>
      <c r="D20" s="127"/>
      <c r="E20" s="150" t="e">
        <f t="shared" si="0"/>
        <v>#DIV/0!</v>
      </c>
    </row>
    <row r="21" ht="14.1" customHeight="1" spans="1:5">
      <c r="A21" s="126" t="s">
        <v>26</v>
      </c>
      <c r="B21" s="127">
        <f>母公司!B21+子公司3!B21+子公司1!B21+其他公司2!B21+子公司2!B21</f>
        <v>0</v>
      </c>
      <c r="C21" s="127">
        <f>母公司!C21+子公司3!C21+子公司1!C21+其他公司2!C21+子公司2!C21</f>
        <v>0</v>
      </c>
      <c r="D21" s="127"/>
      <c r="E21" s="150" t="e">
        <f t="shared" si="0"/>
        <v>#DIV/0!</v>
      </c>
    </row>
    <row r="22" ht="14.1" customHeight="1" spans="1:5">
      <c r="A22" s="128" t="s">
        <v>27</v>
      </c>
      <c r="B22" s="129">
        <f>B17+B18+B19+B20+B21</f>
        <v>91537667.32</v>
      </c>
      <c r="C22" s="129">
        <f>C17+C18+C19+C20+C21</f>
        <v>353036528.59</v>
      </c>
      <c r="D22" s="129"/>
      <c r="E22" s="150" t="e">
        <f t="shared" si="0"/>
        <v>#DIV/0!</v>
      </c>
    </row>
    <row r="23" ht="26.1" customHeight="1" spans="1:5">
      <c r="A23" s="131" t="s">
        <v>28</v>
      </c>
      <c r="B23" s="127">
        <f>母公司!B23+子公司3!B23+子公司1!B23+其他公司2!B23+子公司2!B23</f>
        <v>61720.14</v>
      </c>
      <c r="C23" s="127">
        <f>母公司!C23+子公司3!C23+子公司1!C23+其他公司2!C23+子公司2!C23</f>
        <v>1505926.07</v>
      </c>
      <c r="D23" s="127"/>
      <c r="E23" s="150" t="e">
        <f t="shared" si="0"/>
        <v>#DIV/0!</v>
      </c>
    </row>
    <row r="24" ht="14.1" customHeight="1" spans="1:5">
      <c r="A24" s="126" t="s">
        <v>29</v>
      </c>
      <c r="B24" s="127">
        <f>母公司!B24+子公司3!B24+子公司1!B24+其他公司2!B24+子公司2!B24</f>
        <v>20000000</v>
      </c>
      <c r="C24" s="127">
        <f>母公司!C24+子公司3!C24+子公司1!C24+其他公司2!C24+子公司2!C24</f>
        <v>369000000</v>
      </c>
      <c r="D24" s="127"/>
      <c r="E24" s="150" t="e">
        <f t="shared" si="0"/>
        <v>#DIV/0!</v>
      </c>
    </row>
    <row r="25" ht="14.1" customHeight="1" spans="1:5">
      <c r="A25" s="126" t="s">
        <v>30</v>
      </c>
      <c r="B25" s="127">
        <f>母公司!B25+子公司3!B25+子公司1!B25+其他公司2!B25+子公司2!B25</f>
        <v>0</v>
      </c>
      <c r="C25" s="127">
        <f>母公司!C25+子公司3!C25+子公司1!C25+其他公司2!C25+子公司2!C25</f>
        <v>0</v>
      </c>
      <c r="D25" s="127"/>
      <c r="E25" s="150" t="e">
        <f t="shared" si="0"/>
        <v>#DIV/0!</v>
      </c>
    </row>
    <row r="26" ht="14.1" customHeight="1" spans="1:5">
      <c r="A26" s="126" t="s">
        <v>31</v>
      </c>
      <c r="B26" s="127">
        <f>母公司!B26+子公司3!B26+子公司1!B26+其他公司2!B26+子公司2!B26</f>
        <v>0</v>
      </c>
      <c r="C26" s="127">
        <f>母公司!C26+子公司3!C26+子公司1!C26+其他公司2!C26+子公司2!C26</f>
        <v>0</v>
      </c>
      <c r="D26" s="127"/>
      <c r="E26" s="150" t="e">
        <f t="shared" si="0"/>
        <v>#DIV/0!</v>
      </c>
    </row>
    <row r="27" ht="14.1" customHeight="1" spans="1:5">
      <c r="A27" s="128" t="s">
        <v>32</v>
      </c>
      <c r="B27" s="129">
        <f>B23+B24+B25+B26</f>
        <v>20061720.14</v>
      </c>
      <c r="C27" s="129">
        <f>C23+C24+C25+C26</f>
        <v>370505926.07</v>
      </c>
      <c r="D27" s="129"/>
      <c r="E27" s="150" t="e">
        <f t="shared" si="0"/>
        <v>#DIV/0!</v>
      </c>
    </row>
    <row r="28" ht="14.1" customHeight="1" spans="1:5">
      <c r="A28" s="128" t="s">
        <v>33</v>
      </c>
      <c r="B28" s="129">
        <f>B22-B27</f>
        <v>71475947.18</v>
      </c>
      <c r="C28" s="129">
        <f>C22-C27</f>
        <v>-17469397.48</v>
      </c>
      <c r="D28" s="129"/>
      <c r="E28" s="150" t="e">
        <f t="shared" si="0"/>
        <v>#DIV/0!</v>
      </c>
    </row>
    <row r="29" ht="14.1" customHeight="1" spans="1:5">
      <c r="A29" s="130" t="s">
        <v>34</v>
      </c>
      <c r="B29" s="127"/>
      <c r="C29" s="127"/>
      <c r="D29" s="127"/>
      <c r="E29" s="150" t="e">
        <f t="shared" si="0"/>
        <v>#DIV/0!</v>
      </c>
    </row>
    <row r="30" ht="14.1" customHeight="1" spans="1:5">
      <c r="A30" s="126" t="s">
        <v>35</v>
      </c>
      <c r="B30" s="127">
        <f>母公司!B30+子公司3!B30+子公司1!B30+其他公司2!B30+子公司2!B30</f>
        <v>0</v>
      </c>
      <c r="C30" s="127">
        <f>母公司!C30+子公司3!C30+子公司1!C30+其他公司2!C30+子公司2!C30</f>
        <v>0</v>
      </c>
      <c r="D30" s="127"/>
      <c r="E30" s="150" t="e">
        <f t="shared" si="0"/>
        <v>#DIV/0!</v>
      </c>
    </row>
    <row r="31" ht="14.1" customHeight="1" spans="1:5">
      <c r="A31" s="126" t="s">
        <v>36</v>
      </c>
      <c r="B31" s="127">
        <f>母公司!B31+子公司3!B31+子公司1!B31+其他公司2!B31+子公司2!B31</f>
        <v>0</v>
      </c>
      <c r="C31" s="127">
        <f>母公司!C31+子公司3!C31+子公司1!C31+其他公司2!C31+子公司2!C31</f>
        <v>0</v>
      </c>
      <c r="D31" s="127"/>
      <c r="E31" s="150" t="e">
        <f t="shared" si="0"/>
        <v>#DIV/0!</v>
      </c>
    </row>
    <row r="32" ht="14.1" customHeight="1" spans="1:5">
      <c r="A32" s="126" t="s">
        <v>37</v>
      </c>
      <c r="B32" s="127">
        <f>母公司!B32+子公司3!B32+子公司1!B32+其他公司2!B32+子公司2!B32</f>
        <v>0</v>
      </c>
      <c r="C32" s="127">
        <f>母公司!C32+子公司3!C32+子公司1!C32+其他公司2!C32+子公司2!C32</f>
        <v>0</v>
      </c>
      <c r="D32" s="127"/>
      <c r="E32" s="150" t="e">
        <f t="shared" si="0"/>
        <v>#DIV/0!</v>
      </c>
    </row>
    <row r="33" ht="14.1" customHeight="1" spans="1:5">
      <c r="A33" s="128" t="s">
        <v>38</v>
      </c>
      <c r="B33" s="129">
        <f>B30+B31+B32</f>
        <v>0</v>
      </c>
      <c r="C33" s="129">
        <f>C30+C31+C32</f>
        <v>0</v>
      </c>
      <c r="D33" s="129"/>
      <c r="E33" s="150" t="e">
        <f t="shared" si="0"/>
        <v>#DIV/0!</v>
      </c>
    </row>
    <row r="34" ht="14.1" customHeight="1" spans="1:5">
      <c r="A34" s="126" t="s">
        <v>39</v>
      </c>
      <c r="B34" s="127">
        <f>母公司!B34+子公司3!B34+子公司1!B34+其他公司2!B34+子公司2!B34</f>
        <v>0</v>
      </c>
      <c r="C34" s="127">
        <f>母公司!C34+子公司3!C34+子公司1!C34+其他公司2!C34+子公司2!C34</f>
        <v>0</v>
      </c>
      <c r="D34" s="127"/>
      <c r="E34" s="150" t="e">
        <f t="shared" si="0"/>
        <v>#DIV/0!</v>
      </c>
    </row>
    <row r="35" ht="14.1" customHeight="1" spans="1:5">
      <c r="A35" s="126" t="s">
        <v>40</v>
      </c>
      <c r="B35" s="127">
        <f>母公司!B35+子公司3!B35+子公司1!B35+其他公司2!B35+子公司2!B35</f>
        <v>108068.4</v>
      </c>
      <c r="C35" s="127">
        <f>母公司!C35+子公司3!C35+子公司1!C35+其他公司2!C35+子公司2!C35</f>
        <v>8526582</v>
      </c>
      <c r="D35" s="127"/>
      <c r="E35" s="150" t="e">
        <f t="shared" si="0"/>
        <v>#DIV/0!</v>
      </c>
    </row>
    <row r="36" ht="14.1" customHeight="1" spans="1:5">
      <c r="A36" s="126" t="s">
        <v>41</v>
      </c>
      <c r="B36" s="127">
        <f>母公司!B36+子公司3!B36+子公司1!B36+其他公司2!B36+子公司2!B36</f>
        <v>0</v>
      </c>
      <c r="C36" s="127">
        <f>母公司!C36+子公司3!C36+子公司1!C36+其他公司2!C36+子公司2!C36</f>
        <v>499555.03</v>
      </c>
      <c r="D36" s="127"/>
      <c r="E36" s="150" t="e">
        <f t="shared" si="0"/>
        <v>#DIV/0!</v>
      </c>
    </row>
    <row r="37" ht="14.1" customHeight="1" spans="1:5">
      <c r="A37" s="128" t="s">
        <v>42</v>
      </c>
      <c r="B37" s="129">
        <f>B34+B35+B36</f>
        <v>108068.4</v>
      </c>
      <c r="C37" s="129">
        <f>C34+C35+C36</f>
        <v>9026137.03</v>
      </c>
      <c r="D37" s="129"/>
      <c r="E37" s="150" t="e">
        <f t="shared" si="0"/>
        <v>#DIV/0!</v>
      </c>
    </row>
    <row r="38" ht="14.1" customHeight="1" spans="1:5">
      <c r="A38" s="128" t="s">
        <v>43</v>
      </c>
      <c r="B38" s="129">
        <f>B33-B37</f>
        <v>-108068.4</v>
      </c>
      <c r="C38" s="129">
        <f>C33-C37</f>
        <v>-9026137.03</v>
      </c>
      <c r="D38" s="129"/>
      <c r="E38" s="150" t="e">
        <f t="shared" si="0"/>
        <v>#DIV/0!</v>
      </c>
    </row>
    <row r="39" ht="14.1" customHeight="1" spans="1:5">
      <c r="A39" s="132" t="s">
        <v>44</v>
      </c>
      <c r="B39" s="127">
        <f>母公司!B39+子公司3!B39+子公司1!B39+其他公司2!B39+子公司2!B39</f>
        <v>0</v>
      </c>
      <c r="C39" s="127">
        <f>母公司!C39+子公司3!C39+子公司1!C39+其他公司2!C39+子公司2!C39</f>
        <v>-346.690000000003</v>
      </c>
      <c r="D39" s="127"/>
      <c r="E39" s="150" t="e">
        <f t="shared" si="0"/>
        <v>#DIV/0!</v>
      </c>
    </row>
    <row r="40" ht="14.1" customHeight="1" spans="1:5">
      <c r="A40" s="128" t="s">
        <v>45</v>
      </c>
      <c r="B40" s="129">
        <f>B15+B28+B38+B39</f>
        <v>85248247.53</v>
      </c>
      <c r="C40" s="129">
        <f>C15+C28+C38+C39</f>
        <v>-49856201.32</v>
      </c>
      <c r="D40" s="129"/>
      <c r="E40" s="150" t="e">
        <f t="shared" si="0"/>
        <v>#DIV/0!</v>
      </c>
    </row>
    <row r="41" ht="14.1" customHeight="1" spans="1:5">
      <c r="A41" s="126" t="s">
        <v>46</v>
      </c>
      <c r="B41" s="127">
        <f>VLOOKUP(A41,母公司!$A$5:$C$42,2,0)+VLOOKUP(A41,子公司3!$A$5:$C$42,2,0)+VLOOKUP(A41,子公司1!$A$5:$C$42,2,0)+VLOOKUP(A41,其他公司2!$A$5:$C$42,2,0)+VLOOKUP(A41,子公司2!$A$4:$C$42,2,0)</f>
        <v>206333060.85</v>
      </c>
      <c r="C41" s="127">
        <v>339087361.74</v>
      </c>
      <c r="D41" s="127"/>
      <c r="E41" s="150" t="e">
        <f t="shared" si="0"/>
        <v>#DIV/0!</v>
      </c>
    </row>
    <row r="42" ht="14.1" customHeight="1" spans="1:5">
      <c r="A42" s="128" t="s">
        <v>47</v>
      </c>
      <c r="B42" s="129">
        <f>B40+B41</f>
        <v>291581308.38</v>
      </c>
      <c r="C42" s="129">
        <f>C40+C41</f>
        <v>289231160.42</v>
      </c>
      <c r="D42" s="129">
        <f>D40+D41</f>
        <v>0</v>
      </c>
      <c r="E42" s="150" t="e">
        <f t="shared" si="0"/>
        <v>#DIV/0!</v>
      </c>
    </row>
    <row r="43" ht="15" customHeight="1" spans="1:3">
      <c r="A43" s="30" t="s">
        <v>48</v>
      </c>
      <c r="B43" s="151" t="s">
        <v>49</v>
      </c>
      <c r="C43" s="152" t="s">
        <v>50</v>
      </c>
    </row>
    <row r="44" ht="15" customHeight="1" spans="1:3">
      <c r="A44" s="30"/>
      <c r="B44" s="151" t="s">
        <v>51</v>
      </c>
      <c r="C44" s="152">
        <v>291621764.96</v>
      </c>
    </row>
    <row r="45" spans="2:3">
      <c r="B45" s="102" t="s">
        <v>52</v>
      </c>
      <c r="C45" s="102">
        <v>2390604.54</v>
      </c>
    </row>
    <row r="46" spans="2:2">
      <c r="B46" s="102" t="s">
        <v>53</v>
      </c>
    </row>
    <row r="47" spans="3:3">
      <c r="C47" s="102">
        <f>C44-C45+C46</f>
        <v>289231160.42</v>
      </c>
    </row>
    <row r="48" spans="4:5">
      <c r="D48" s="153"/>
      <c r="E48" s="154"/>
    </row>
    <row r="49" spans="3:3">
      <c r="C49" s="102">
        <f>C42-C47</f>
        <v>0</v>
      </c>
    </row>
  </sheetData>
  <mergeCells count="1">
    <mergeCell ref="A1:C1"/>
  </mergeCells>
  <pageMargins left="0.75" right="0.75" top="1" bottom="1" header="0.511805555555556" footer="0.511805555555556"/>
  <pageSetup paperSize="9" scale="71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view="pageBreakPreview" zoomScaleNormal="100" workbookViewId="0">
      <selection activeCell="E53" sqref="E53"/>
    </sheetView>
  </sheetViews>
  <sheetFormatPr defaultColWidth="9" defaultRowHeight="14.25"/>
  <cols>
    <col min="1" max="1" width="40.625" customWidth="1"/>
    <col min="2" max="2" width="14.375" customWidth="1"/>
    <col min="3" max="3" width="15" customWidth="1"/>
    <col min="5" max="5" width="45.625" customWidth="1"/>
    <col min="6" max="6" width="19.25" customWidth="1"/>
    <col min="7" max="7" width="17.5" customWidth="1"/>
    <col min="9" max="9" width="9.375"/>
  </cols>
  <sheetData>
    <row r="1" ht="36.95" customHeight="1" spans="1:3">
      <c r="A1" s="1" t="s">
        <v>54</v>
      </c>
      <c r="B1" s="1"/>
      <c r="C1" s="1"/>
    </row>
    <row r="2" ht="15" customHeight="1" spans="1:3">
      <c r="A2" s="2"/>
      <c r="B2" s="3"/>
      <c r="C2" s="2" t="s">
        <v>1</v>
      </c>
    </row>
    <row r="3" ht="15" customHeight="1" spans="1:3">
      <c r="A3" s="4" t="str">
        <f>合并分公司现金流量表!A3</f>
        <v>编制单位：</v>
      </c>
      <c r="B3" s="4"/>
      <c r="C3" s="5" t="s">
        <v>4</v>
      </c>
    </row>
    <row r="4" ht="15" customHeight="1" spans="1:7">
      <c r="A4" s="6" t="s">
        <v>5</v>
      </c>
      <c r="B4" s="7" t="s">
        <v>55</v>
      </c>
      <c r="C4" s="7" t="s">
        <v>56</v>
      </c>
      <c r="E4" s="46" t="s">
        <v>74</v>
      </c>
      <c r="F4" s="46" t="s">
        <v>55</v>
      </c>
      <c r="G4" s="46" t="s">
        <v>75</v>
      </c>
    </row>
    <row r="5" ht="15" customHeight="1" spans="1:7">
      <c r="A5" s="10" t="s">
        <v>10</v>
      </c>
      <c r="B5" s="11"/>
      <c r="C5" s="11"/>
      <c r="E5" s="47" t="s">
        <v>10</v>
      </c>
      <c r="F5" s="48"/>
      <c r="G5" s="48"/>
    </row>
    <row r="6" ht="14.1" customHeight="1" spans="1:7">
      <c r="A6" s="14" t="s">
        <v>11</v>
      </c>
      <c r="B6" s="15">
        <f t="shared" ref="B6:B8" si="0">F6</f>
        <v>0</v>
      </c>
      <c r="C6" s="15">
        <f t="shared" ref="C6:C8" si="1">G6</f>
        <v>0</v>
      </c>
      <c r="E6" s="49" t="s">
        <v>76</v>
      </c>
      <c r="F6" s="50"/>
      <c r="G6" s="51"/>
    </row>
    <row r="7" ht="14.1" customHeight="1" spans="1:7">
      <c r="A7" s="14" t="s">
        <v>12</v>
      </c>
      <c r="B7" s="15">
        <f t="shared" si="0"/>
        <v>0</v>
      </c>
      <c r="C7" s="15">
        <f t="shared" si="1"/>
        <v>0</v>
      </c>
      <c r="E7" s="49" t="s">
        <v>77</v>
      </c>
      <c r="F7" s="52"/>
      <c r="G7" s="51"/>
    </row>
    <row r="8" ht="14.1" customHeight="1" spans="1:7">
      <c r="A8" s="14" t="s">
        <v>13</v>
      </c>
      <c r="B8" s="15">
        <f>F8-B47</f>
        <v>0</v>
      </c>
      <c r="C8" s="15">
        <f>G8-C47</f>
        <v>3.73</v>
      </c>
      <c r="E8" s="49" t="s">
        <v>78</v>
      </c>
      <c r="F8" s="53"/>
      <c r="G8" s="54">
        <v>3.73</v>
      </c>
    </row>
    <row r="9" ht="14.1" customHeight="1" spans="1:7">
      <c r="A9" s="22" t="s">
        <v>14</v>
      </c>
      <c r="B9" s="23">
        <f>B6+B7+B8</f>
        <v>0</v>
      </c>
      <c r="C9" s="23">
        <f>C6+C7+C8</f>
        <v>3.73</v>
      </c>
      <c r="E9" s="49" t="s">
        <v>79</v>
      </c>
      <c r="F9" s="55"/>
      <c r="G9" s="54">
        <v>3.73</v>
      </c>
    </row>
    <row r="10" ht="14.1" customHeight="1" spans="1:7">
      <c r="A10" s="14" t="s">
        <v>15</v>
      </c>
      <c r="B10" s="15">
        <f t="shared" ref="B10:B13" si="2">F10</f>
        <v>0</v>
      </c>
      <c r="C10" s="15">
        <f t="shared" ref="C10:C13" si="3">G10</f>
        <v>0</v>
      </c>
      <c r="E10" s="49" t="s">
        <v>80</v>
      </c>
      <c r="F10" s="52"/>
      <c r="G10" s="51"/>
    </row>
    <row r="11" ht="14.1" customHeight="1" spans="1:7">
      <c r="A11" s="14" t="s">
        <v>16</v>
      </c>
      <c r="B11" s="15">
        <f t="shared" si="2"/>
        <v>0</v>
      </c>
      <c r="C11" s="15">
        <f t="shared" si="3"/>
        <v>0</v>
      </c>
      <c r="E11" s="49" t="s">
        <v>81</v>
      </c>
      <c r="F11" s="53"/>
      <c r="G11" s="54"/>
    </row>
    <row r="12" ht="14.1" customHeight="1" spans="1:7">
      <c r="A12" s="14" t="s">
        <v>17</v>
      </c>
      <c r="B12" s="15">
        <f t="shared" si="2"/>
        <v>0</v>
      </c>
      <c r="C12" s="15">
        <f t="shared" si="3"/>
        <v>0</v>
      </c>
      <c r="E12" s="49" t="s">
        <v>82</v>
      </c>
      <c r="F12" s="53"/>
      <c r="G12" s="54"/>
    </row>
    <row r="13" ht="14.1" customHeight="1" spans="1:7">
      <c r="A13" s="14" t="s">
        <v>18</v>
      </c>
      <c r="B13" s="15">
        <f>F13-B49</f>
        <v>0</v>
      </c>
      <c r="C13" s="15">
        <f>G13-C49</f>
        <v>4833.18</v>
      </c>
      <c r="E13" s="49" t="s">
        <v>83</v>
      </c>
      <c r="F13" s="53"/>
      <c r="G13" s="54">
        <v>5920.72</v>
      </c>
    </row>
    <row r="14" ht="14.1" customHeight="1" spans="1:7">
      <c r="A14" s="22" t="s">
        <v>19</v>
      </c>
      <c r="B14" s="23">
        <f>B10+B11+B12+B13</f>
        <v>0</v>
      </c>
      <c r="C14" s="23">
        <f>C10+C11+C12+C13</f>
        <v>4833.18</v>
      </c>
      <c r="E14" s="49" t="s">
        <v>84</v>
      </c>
      <c r="F14" s="55"/>
      <c r="G14" s="54">
        <v>5920.72</v>
      </c>
    </row>
    <row r="15" ht="14.1" customHeight="1" spans="1:7">
      <c r="A15" s="22" t="s">
        <v>20</v>
      </c>
      <c r="B15" s="23">
        <f>B9-B14</f>
        <v>0</v>
      </c>
      <c r="C15" s="23">
        <f>C9-C14</f>
        <v>-4829.45</v>
      </c>
      <c r="E15" s="49" t="s">
        <v>85</v>
      </c>
      <c r="F15" s="55"/>
      <c r="G15" s="54">
        <v>-5916.99</v>
      </c>
    </row>
    <row r="16" ht="14.1" customHeight="1" spans="1:7">
      <c r="A16" s="25" t="s">
        <v>21</v>
      </c>
      <c r="B16" s="26"/>
      <c r="C16" s="26"/>
      <c r="E16" s="47" t="s">
        <v>21</v>
      </c>
      <c r="F16" s="52"/>
      <c r="G16" s="52"/>
    </row>
    <row r="17" ht="14.1" customHeight="1" spans="1:7">
      <c r="A17" s="14" t="s">
        <v>22</v>
      </c>
      <c r="B17" s="15">
        <f t="shared" ref="B17:B21" si="4">F17</f>
        <v>0</v>
      </c>
      <c r="C17" s="15">
        <f t="shared" ref="C17:C21" si="5">G17</f>
        <v>0</v>
      </c>
      <c r="E17" s="49" t="s">
        <v>86</v>
      </c>
      <c r="F17" s="50"/>
      <c r="G17" s="51"/>
    </row>
    <row r="18" ht="14.1" customHeight="1" spans="1:7">
      <c r="A18" s="14" t="s">
        <v>23</v>
      </c>
      <c r="B18" s="15">
        <f t="shared" si="4"/>
        <v>0</v>
      </c>
      <c r="C18" s="15">
        <f t="shared" si="5"/>
        <v>0</v>
      </c>
      <c r="E18" s="49" t="s">
        <v>87</v>
      </c>
      <c r="F18" s="50"/>
      <c r="G18" s="51"/>
    </row>
    <row r="19" ht="14.1" customHeight="1" spans="1:7">
      <c r="A19" s="27" t="s">
        <v>24</v>
      </c>
      <c r="B19" s="15">
        <f t="shared" si="4"/>
        <v>0</v>
      </c>
      <c r="C19" s="15">
        <f t="shared" si="5"/>
        <v>0</v>
      </c>
      <c r="E19" s="49" t="s">
        <v>88</v>
      </c>
      <c r="F19" s="52"/>
      <c r="G19" s="51"/>
    </row>
    <row r="20" ht="14.1" customHeight="1" spans="1:7">
      <c r="A20" s="14" t="s">
        <v>25</v>
      </c>
      <c r="B20" s="15">
        <f t="shared" si="4"/>
        <v>0</v>
      </c>
      <c r="C20" s="15">
        <f t="shared" si="5"/>
        <v>0</v>
      </c>
      <c r="E20" s="49" t="s">
        <v>89</v>
      </c>
      <c r="F20" s="52"/>
      <c r="G20" s="51"/>
    </row>
    <row r="21" ht="14.1" customHeight="1" spans="1:7">
      <c r="A21" s="14" t="s">
        <v>26</v>
      </c>
      <c r="B21" s="15">
        <f t="shared" si="4"/>
        <v>0</v>
      </c>
      <c r="C21" s="15">
        <f t="shared" si="5"/>
        <v>0</v>
      </c>
      <c r="E21" s="49" t="s">
        <v>90</v>
      </c>
      <c r="F21" s="52"/>
      <c r="G21" s="51"/>
    </row>
    <row r="22" ht="14.1" customHeight="1" spans="1:7">
      <c r="A22" s="22" t="s">
        <v>27</v>
      </c>
      <c r="B22" s="23">
        <f>B17+B18+B19+B20+B21</f>
        <v>0</v>
      </c>
      <c r="C22" s="23">
        <f>C17+C18+C19+C20+C21</f>
        <v>0</v>
      </c>
      <c r="E22" s="49" t="s">
        <v>91</v>
      </c>
      <c r="F22" s="52"/>
      <c r="G22" s="51"/>
    </row>
    <row r="23" ht="24" spans="1:7">
      <c r="A23" s="27" t="s">
        <v>28</v>
      </c>
      <c r="B23" s="15">
        <f t="shared" ref="B23:B26" si="6">F23</f>
        <v>0</v>
      </c>
      <c r="C23" s="15">
        <f t="shared" ref="C23:C26" si="7">G23</f>
        <v>0</v>
      </c>
      <c r="E23" s="49" t="s">
        <v>92</v>
      </c>
      <c r="F23" s="52"/>
      <c r="G23" s="51"/>
    </row>
    <row r="24" ht="14.1" customHeight="1" spans="1:7">
      <c r="A24" s="14" t="s">
        <v>29</v>
      </c>
      <c r="B24" s="15">
        <f t="shared" si="6"/>
        <v>0</v>
      </c>
      <c r="C24" s="15">
        <f t="shared" si="7"/>
        <v>0</v>
      </c>
      <c r="E24" s="49" t="s">
        <v>93</v>
      </c>
      <c r="F24" s="52"/>
      <c r="G24" s="51"/>
    </row>
    <row r="25" ht="14.1" customHeight="1" spans="1:7">
      <c r="A25" s="14" t="s">
        <v>30</v>
      </c>
      <c r="B25" s="15">
        <f t="shared" si="6"/>
        <v>0</v>
      </c>
      <c r="C25" s="15">
        <f t="shared" si="7"/>
        <v>0</v>
      </c>
      <c r="E25" s="49" t="s">
        <v>94</v>
      </c>
      <c r="F25" s="52"/>
      <c r="G25" s="51"/>
    </row>
    <row r="26" ht="14.1" customHeight="1" spans="1:7">
      <c r="A26" s="14" t="s">
        <v>31</v>
      </c>
      <c r="B26" s="15">
        <f t="shared" si="6"/>
        <v>0</v>
      </c>
      <c r="C26" s="15">
        <f t="shared" si="7"/>
        <v>0</v>
      </c>
      <c r="E26" s="49" t="s">
        <v>95</v>
      </c>
      <c r="F26" s="52"/>
      <c r="G26" s="51"/>
    </row>
    <row r="27" ht="14.1" customHeight="1" spans="1:7">
      <c r="A27" s="22" t="s">
        <v>32</v>
      </c>
      <c r="B27" s="23">
        <f>B23+B24+B25+B26</f>
        <v>0</v>
      </c>
      <c r="C27" s="23">
        <f>C23+C24+C25+C26</f>
        <v>0</v>
      </c>
      <c r="E27" s="49" t="s">
        <v>96</v>
      </c>
      <c r="F27" s="52"/>
      <c r="G27" s="51"/>
    </row>
    <row r="28" ht="14.1" customHeight="1" spans="1:7">
      <c r="A28" s="22" t="s">
        <v>33</v>
      </c>
      <c r="B28" s="23">
        <f>B22-B27</f>
        <v>0</v>
      </c>
      <c r="C28" s="23">
        <f>C22-C27</f>
        <v>0</v>
      </c>
      <c r="E28" s="49" t="s">
        <v>97</v>
      </c>
      <c r="F28" s="52"/>
      <c r="G28" s="51"/>
    </row>
    <row r="29" ht="14.1" customHeight="1" spans="1:7">
      <c r="A29" s="25" t="s">
        <v>34</v>
      </c>
      <c r="B29" s="26"/>
      <c r="C29" s="26"/>
      <c r="E29" s="47" t="s">
        <v>34</v>
      </c>
      <c r="F29" s="52"/>
      <c r="G29" s="51"/>
    </row>
    <row r="30" ht="14.1" customHeight="1" spans="1:7">
      <c r="A30" s="14" t="s">
        <v>35</v>
      </c>
      <c r="B30" s="15">
        <f t="shared" ref="B30:B32" si="8">F30</f>
        <v>0</v>
      </c>
      <c r="C30" s="15">
        <f t="shared" ref="C30:C32" si="9">G30</f>
        <v>0</v>
      </c>
      <c r="E30" s="49" t="s">
        <v>98</v>
      </c>
      <c r="F30" s="52"/>
      <c r="G30" s="51"/>
    </row>
    <row r="31" ht="14.1" customHeight="1" spans="1:7">
      <c r="A31" s="14" t="s">
        <v>36</v>
      </c>
      <c r="B31" s="15">
        <f t="shared" si="8"/>
        <v>0</v>
      </c>
      <c r="C31" s="15">
        <f t="shared" si="9"/>
        <v>0</v>
      </c>
      <c r="E31" s="49" t="s">
        <v>99</v>
      </c>
      <c r="F31" s="52"/>
      <c r="G31" s="51"/>
    </row>
    <row r="32" ht="14.1" customHeight="1" spans="1:7">
      <c r="A32" s="14" t="s">
        <v>37</v>
      </c>
      <c r="B32" s="15">
        <f t="shared" si="8"/>
        <v>0</v>
      </c>
      <c r="C32" s="15">
        <f t="shared" si="9"/>
        <v>0</v>
      </c>
      <c r="E32" s="49" t="s">
        <v>100</v>
      </c>
      <c r="F32" s="52"/>
      <c r="G32" s="51"/>
    </row>
    <row r="33" ht="14.1" customHeight="1" spans="1:7">
      <c r="A33" s="22" t="s">
        <v>38</v>
      </c>
      <c r="B33" s="23">
        <f>B30+B31+B32</f>
        <v>0</v>
      </c>
      <c r="C33" s="23">
        <f>C30+C31+C32</f>
        <v>0</v>
      </c>
      <c r="E33" s="49" t="s">
        <v>101</v>
      </c>
      <c r="F33" s="52"/>
      <c r="G33" s="51"/>
    </row>
    <row r="34" ht="14.1" customHeight="1" spans="1:7">
      <c r="A34" s="14" t="s">
        <v>39</v>
      </c>
      <c r="B34" s="15">
        <f t="shared" ref="B34:B36" si="10">F34</f>
        <v>0</v>
      </c>
      <c r="C34" s="15">
        <f t="shared" ref="C34:C36" si="11">G34</f>
        <v>0</v>
      </c>
      <c r="E34" s="49" t="s">
        <v>102</v>
      </c>
      <c r="F34" s="52"/>
      <c r="G34" s="51"/>
    </row>
    <row r="35" ht="14.1" customHeight="1" spans="1:7">
      <c r="A35" s="14" t="s">
        <v>40</v>
      </c>
      <c r="B35" s="15">
        <f t="shared" si="10"/>
        <v>0</v>
      </c>
      <c r="C35" s="15">
        <f t="shared" si="11"/>
        <v>0</v>
      </c>
      <c r="E35" s="49" t="s">
        <v>103</v>
      </c>
      <c r="F35" s="52"/>
      <c r="G35" s="51"/>
    </row>
    <row r="36" ht="14.1" customHeight="1" spans="1:7">
      <c r="A36" s="14" t="s">
        <v>41</v>
      </c>
      <c r="B36" s="15">
        <f t="shared" si="10"/>
        <v>0</v>
      </c>
      <c r="C36" s="15">
        <f t="shared" si="11"/>
        <v>0</v>
      </c>
      <c r="E36" s="49" t="s">
        <v>104</v>
      </c>
      <c r="F36" s="52"/>
      <c r="G36" s="51"/>
    </row>
    <row r="37" ht="14.1" customHeight="1" spans="1:7">
      <c r="A37" s="22" t="s">
        <v>42</v>
      </c>
      <c r="B37" s="23">
        <f>B34+B35+B36</f>
        <v>0</v>
      </c>
      <c r="C37" s="23">
        <f>C34+C35+C36</f>
        <v>0</v>
      </c>
      <c r="E37" s="49" t="s">
        <v>105</v>
      </c>
      <c r="F37" s="52"/>
      <c r="G37" s="51"/>
    </row>
    <row r="38" ht="14.1" customHeight="1" spans="1:7">
      <c r="A38" s="22" t="s">
        <v>43</v>
      </c>
      <c r="B38" s="23">
        <f>B33-B37</f>
        <v>0</v>
      </c>
      <c r="C38" s="23">
        <f>C33-C37</f>
        <v>0</v>
      </c>
      <c r="E38" s="49" t="s">
        <v>106</v>
      </c>
      <c r="F38" s="52"/>
      <c r="G38" s="51"/>
    </row>
    <row r="39" ht="14.1" customHeight="1" spans="1:7">
      <c r="A39" s="25" t="s">
        <v>44</v>
      </c>
      <c r="B39" s="15">
        <f>F39</f>
        <v>0</v>
      </c>
      <c r="C39" s="15">
        <f>G39</f>
        <v>0</v>
      </c>
      <c r="E39" s="47" t="s">
        <v>44</v>
      </c>
      <c r="F39" s="52"/>
      <c r="G39" s="51"/>
    </row>
    <row r="40" ht="14.1" customHeight="1" spans="1:7">
      <c r="A40" s="22" t="s">
        <v>45</v>
      </c>
      <c r="B40" s="23">
        <f>B15+B28+B38+B39</f>
        <v>0</v>
      </c>
      <c r="C40" s="23">
        <f>C15+C28+C38+C39</f>
        <v>-4829.45</v>
      </c>
      <c r="E40" s="47" t="s">
        <v>45</v>
      </c>
      <c r="F40" s="53"/>
      <c r="G40" s="54">
        <v>-5916.99</v>
      </c>
    </row>
    <row r="41" ht="14.1" customHeight="1" spans="1:7">
      <c r="A41" s="14" t="s">
        <v>46</v>
      </c>
      <c r="B41" s="15">
        <f>F41</f>
        <v>0</v>
      </c>
      <c r="C41" s="15">
        <f>G41</f>
        <v>5916.99</v>
      </c>
      <c r="E41" s="49" t="s">
        <v>46</v>
      </c>
      <c r="F41" s="53">
        <v>0</v>
      </c>
      <c r="G41" s="53">
        <v>5916.99</v>
      </c>
    </row>
    <row r="42" ht="14.1" customHeight="1" spans="1:9">
      <c r="A42" s="28" t="s">
        <v>47</v>
      </c>
      <c r="B42" s="29">
        <f>B40+B41</f>
        <v>0</v>
      </c>
      <c r="C42" s="29">
        <f>C40+C41</f>
        <v>1087.54</v>
      </c>
      <c r="E42" s="47" t="s">
        <v>47</v>
      </c>
      <c r="F42" s="53"/>
      <c r="G42" s="53"/>
      <c r="H42">
        <v>21299.77</v>
      </c>
      <c r="I42">
        <f>H42-G42</f>
        <v>21299.77</v>
      </c>
    </row>
    <row r="43" ht="15" customHeight="1" spans="1:7">
      <c r="A43" s="30" t="s">
        <v>48</v>
      </c>
      <c r="B43" s="30" t="s">
        <v>49</v>
      </c>
      <c r="C43" s="31"/>
      <c r="E43" s="61" t="s">
        <v>107</v>
      </c>
      <c r="F43" s="61" t="s">
        <v>108</v>
      </c>
      <c r="G43" s="62" t="s">
        <v>109</v>
      </c>
    </row>
    <row r="44" ht="15" customHeight="1" spans="1:7">
      <c r="A44" s="30" t="s">
        <v>50</v>
      </c>
      <c r="B44" s="31"/>
      <c r="C44" s="31"/>
      <c r="E44" s="58"/>
      <c r="F44" s="58"/>
      <c r="G44" s="59"/>
    </row>
    <row r="46" spans="1:3">
      <c r="A46" t="s">
        <v>60</v>
      </c>
      <c r="B46" t="s">
        <v>55</v>
      </c>
      <c r="C46" t="s">
        <v>61</v>
      </c>
    </row>
    <row r="47" spans="1:3">
      <c r="A47" t="s">
        <v>111</v>
      </c>
      <c r="B47" s="29">
        <v>0</v>
      </c>
      <c r="C47" s="29">
        <v>0</v>
      </c>
    </row>
    <row r="48" spans="1:1">
      <c r="A48" t="s">
        <v>143</v>
      </c>
    </row>
    <row r="49" spans="1:3">
      <c r="A49" t="s">
        <v>144</v>
      </c>
      <c r="B49">
        <v>0</v>
      </c>
      <c r="C49">
        <v>1087.54</v>
      </c>
    </row>
  </sheetData>
  <mergeCells count="2">
    <mergeCell ref="A1:C1"/>
    <mergeCell ref="A3:B3"/>
  </mergeCells>
  <pageMargins left="0.75" right="0.75" top="1" bottom="1" header="0.511805555555556" footer="0.511805555555556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"/>
  <sheetViews>
    <sheetView view="pageBreakPreview" zoomScaleNormal="100" workbookViewId="0">
      <selection activeCell="C49" sqref="C49"/>
    </sheetView>
  </sheetViews>
  <sheetFormatPr defaultColWidth="9" defaultRowHeight="14.25"/>
  <cols>
    <col min="1" max="1" width="40.625" customWidth="1"/>
    <col min="2" max="2" width="14.375" customWidth="1"/>
    <col min="3" max="3" width="15" customWidth="1"/>
    <col min="5" max="5" width="45.625" customWidth="1"/>
    <col min="6" max="6" width="16.25" customWidth="1"/>
    <col min="7" max="7" width="14.625" customWidth="1"/>
    <col min="9" max="9" width="10.375" customWidth="1"/>
  </cols>
  <sheetData>
    <row r="1" ht="36.95" customHeight="1" spans="1:3">
      <c r="A1" s="1" t="s">
        <v>54</v>
      </c>
      <c r="B1" s="1"/>
      <c r="C1" s="1"/>
    </row>
    <row r="2" ht="15" customHeight="1" spans="1:3">
      <c r="A2" s="2"/>
      <c r="B2" s="3"/>
      <c r="C2" s="2" t="s">
        <v>1</v>
      </c>
    </row>
    <row r="3" ht="15" customHeight="1" spans="1:3">
      <c r="A3" s="4" t="str">
        <f>合并分公司现金流量表!A3</f>
        <v>编制单位：</v>
      </c>
      <c r="B3" s="4"/>
      <c r="C3" s="5" t="s">
        <v>4</v>
      </c>
    </row>
    <row r="4" ht="15" customHeight="1" spans="1:7">
      <c r="A4" s="6" t="s">
        <v>5</v>
      </c>
      <c r="B4" s="7" t="s">
        <v>55</v>
      </c>
      <c r="C4" s="7" t="s">
        <v>56</v>
      </c>
      <c r="E4" s="46" t="s">
        <v>74</v>
      </c>
      <c r="F4" s="46" t="s">
        <v>55</v>
      </c>
      <c r="G4" s="46" t="s">
        <v>75</v>
      </c>
    </row>
    <row r="5" ht="15" customHeight="1" spans="1:7">
      <c r="A5" s="10" t="s">
        <v>10</v>
      </c>
      <c r="B5" s="11"/>
      <c r="C5" s="11"/>
      <c r="E5" s="47" t="s">
        <v>10</v>
      </c>
      <c r="F5" s="48"/>
      <c r="G5" s="48"/>
    </row>
    <row r="6" ht="14.1" customHeight="1" spans="1:7">
      <c r="A6" s="14" t="s">
        <v>11</v>
      </c>
      <c r="B6" s="15">
        <f t="shared" ref="B6:B8" si="0">F6</f>
        <v>0</v>
      </c>
      <c r="C6" s="15">
        <f t="shared" ref="C6:C8" si="1">G6</f>
        <v>0</v>
      </c>
      <c r="E6" s="49" t="s">
        <v>76</v>
      </c>
      <c r="F6" s="50"/>
      <c r="G6" s="51"/>
    </row>
    <row r="7" ht="14.1" customHeight="1" spans="1:7">
      <c r="A7" s="14" t="s">
        <v>12</v>
      </c>
      <c r="B7" s="15">
        <f t="shared" si="0"/>
        <v>0</v>
      </c>
      <c r="C7" s="15">
        <f t="shared" si="1"/>
        <v>0</v>
      </c>
      <c r="E7" s="49" t="s">
        <v>77</v>
      </c>
      <c r="F7" s="52"/>
      <c r="G7" s="51"/>
    </row>
    <row r="8" ht="14.1" customHeight="1" spans="1:7">
      <c r="A8" s="14" t="s">
        <v>13</v>
      </c>
      <c r="B8" s="15">
        <f>F8-B47</f>
        <v>0</v>
      </c>
      <c r="C8" s="15">
        <f>G8-C47</f>
        <v>27.3500000000058</v>
      </c>
      <c r="E8" s="49" t="s">
        <v>78</v>
      </c>
      <c r="F8" s="53">
        <v>45088.32</v>
      </c>
      <c r="G8" s="54">
        <v>100917.99</v>
      </c>
    </row>
    <row r="9" ht="14.1" customHeight="1" spans="1:7">
      <c r="A9" s="22" t="s">
        <v>14</v>
      </c>
      <c r="B9" s="23">
        <f>B6+B7+B8</f>
        <v>0</v>
      </c>
      <c r="C9" s="23">
        <f>C6+C7+C8</f>
        <v>27.3500000000058</v>
      </c>
      <c r="E9" s="49" t="s">
        <v>79</v>
      </c>
      <c r="F9" s="55">
        <v>45088.32</v>
      </c>
      <c r="G9" s="54">
        <v>100917.99</v>
      </c>
    </row>
    <row r="10" ht="14.1" customHeight="1" spans="1:7">
      <c r="A10" s="14" t="s">
        <v>15</v>
      </c>
      <c r="B10" s="15">
        <f t="shared" ref="B10:B13" si="2">F10</f>
        <v>0</v>
      </c>
      <c r="C10" s="15">
        <f t="shared" ref="C10:C13" si="3">G10</f>
        <v>0</v>
      </c>
      <c r="E10" s="49" t="s">
        <v>80</v>
      </c>
      <c r="F10" s="52"/>
      <c r="G10" s="51"/>
    </row>
    <row r="11" ht="14.1" customHeight="1" spans="1:7">
      <c r="A11" s="14" t="s">
        <v>16</v>
      </c>
      <c r="B11" s="15">
        <f t="shared" si="2"/>
        <v>30700</v>
      </c>
      <c r="C11" s="15">
        <f t="shared" si="3"/>
        <v>86652.32</v>
      </c>
      <c r="E11" s="49" t="s">
        <v>81</v>
      </c>
      <c r="F11" s="53">
        <v>30700</v>
      </c>
      <c r="G11" s="54">
        <v>86652.32</v>
      </c>
    </row>
    <row r="12" ht="14.1" customHeight="1" spans="1:7">
      <c r="A12" s="14" t="s">
        <v>17</v>
      </c>
      <c r="B12" s="15">
        <f t="shared" si="2"/>
        <v>223.57</v>
      </c>
      <c r="C12" s="15">
        <f t="shared" si="3"/>
        <v>223.57</v>
      </c>
      <c r="E12" s="49" t="s">
        <v>82</v>
      </c>
      <c r="F12" s="53">
        <v>223.57</v>
      </c>
      <c r="G12" s="54">
        <v>223.57</v>
      </c>
    </row>
    <row r="13" ht="14.1" customHeight="1" spans="1:7">
      <c r="A13" s="14" t="s">
        <v>18</v>
      </c>
      <c r="B13" s="15">
        <f t="shared" si="2"/>
        <v>72.5</v>
      </c>
      <c r="C13" s="15">
        <f t="shared" si="3"/>
        <v>838.74</v>
      </c>
      <c r="E13" s="49" t="s">
        <v>83</v>
      </c>
      <c r="F13" s="53">
        <v>72.5</v>
      </c>
      <c r="G13" s="54">
        <v>838.74</v>
      </c>
    </row>
    <row r="14" ht="14.1" customHeight="1" spans="1:7">
      <c r="A14" s="22" t="s">
        <v>19</v>
      </c>
      <c r="B14" s="23">
        <f>B10+B11+B12+B13</f>
        <v>30996.07</v>
      </c>
      <c r="C14" s="23">
        <f>C10+C11+C12+C13</f>
        <v>87714.63</v>
      </c>
      <c r="E14" s="49" t="s">
        <v>84</v>
      </c>
      <c r="F14" s="55">
        <v>30996.07</v>
      </c>
      <c r="G14" s="54">
        <v>87714.63</v>
      </c>
    </row>
    <row r="15" ht="14.1" customHeight="1" spans="1:7">
      <c r="A15" s="22" t="s">
        <v>20</v>
      </c>
      <c r="B15" s="23">
        <f>B9-B14</f>
        <v>-30996.07</v>
      </c>
      <c r="C15" s="23">
        <f>C9-C14</f>
        <v>-87687.28</v>
      </c>
      <c r="E15" s="49" t="s">
        <v>85</v>
      </c>
      <c r="F15" s="55">
        <v>14092.25</v>
      </c>
      <c r="G15" s="54">
        <v>13203.36</v>
      </c>
    </row>
    <row r="16" ht="14.1" customHeight="1" spans="1:7">
      <c r="A16" s="25" t="s">
        <v>21</v>
      </c>
      <c r="B16" s="26"/>
      <c r="C16" s="26"/>
      <c r="E16" s="47" t="s">
        <v>21</v>
      </c>
      <c r="F16" s="52"/>
      <c r="G16" s="52"/>
    </row>
    <row r="17" ht="14.1" customHeight="1" spans="1:7">
      <c r="A17" s="14" t="s">
        <v>22</v>
      </c>
      <c r="B17" s="15">
        <f t="shared" ref="B17:B21" si="4">F17</f>
        <v>0</v>
      </c>
      <c r="C17" s="15">
        <f t="shared" ref="C17:C21" si="5">G17</f>
        <v>0</v>
      </c>
      <c r="E17" s="49" t="s">
        <v>86</v>
      </c>
      <c r="F17" s="50"/>
      <c r="G17" s="51"/>
    </row>
    <row r="18" ht="14.1" customHeight="1" spans="1:7">
      <c r="A18" s="14" t="s">
        <v>23</v>
      </c>
      <c r="B18" s="15">
        <f t="shared" si="4"/>
        <v>0</v>
      </c>
      <c r="C18" s="15">
        <f t="shared" si="5"/>
        <v>0</v>
      </c>
      <c r="E18" s="49" t="s">
        <v>87</v>
      </c>
      <c r="F18" s="50"/>
      <c r="G18" s="51"/>
    </row>
    <row r="19" ht="24" spans="1:7">
      <c r="A19" s="27" t="s">
        <v>24</v>
      </c>
      <c r="B19" s="15">
        <f t="shared" si="4"/>
        <v>0</v>
      </c>
      <c r="C19" s="15">
        <f t="shared" si="5"/>
        <v>0</v>
      </c>
      <c r="E19" s="49" t="s">
        <v>88</v>
      </c>
      <c r="F19" s="52"/>
      <c r="G19" s="51"/>
    </row>
    <row r="20" ht="14.1" customHeight="1" spans="1:7">
      <c r="A20" s="14" t="s">
        <v>25</v>
      </c>
      <c r="B20" s="15">
        <f t="shared" si="4"/>
        <v>0</v>
      </c>
      <c r="C20" s="15">
        <f t="shared" si="5"/>
        <v>0</v>
      </c>
      <c r="E20" s="49" t="s">
        <v>89</v>
      </c>
      <c r="F20" s="52"/>
      <c r="G20" s="51"/>
    </row>
    <row r="21" ht="14.1" customHeight="1" spans="1:7">
      <c r="A21" s="14" t="s">
        <v>26</v>
      </c>
      <c r="B21" s="15">
        <f t="shared" si="4"/>
        <v>0</v>
      </c>
      <c r="C21" s="15">
        <f t="shared" si="5"/>
        <v>0</v>
      </c>
      <c r="E21" s="49" t="s">
        <v>90</v>
      </c>
      <c r="F21" s="52"/>
      <c r="G21" s="51"/>
    </row>
    <row r="22" ht="14.1" customHeight="1" spans="1:7">
      <c r="A22" s="22" t="s">
        <v>27</v>
      </c>
      <c r="B22" s="23">
        <f>B17+B18+B19+B20+B21</f>
        <v>0</v>
      </c>
      <c r="C22" s="23">
        <f>C17+C18+C19+C20+C21</f>
        <v>0</v>
      </c>
      <c r="E22" s="49" t="s">
        <v>91</v>
      </c>
      <c r="F22" s="52"/>
      <c r="G22" s="51"/>
    </row>
    <row r="23" ht="24" spans="1:7">
      <c r="A23" s="27" t="s">
        <v>28</v>
      </c>
      <c r="B23" s="15">
        <f t="shared" ref="B23:B26" si="6">F23</f>
        <v>0</v>
      </c>
      <c r="C23" s="15">
        <f t="shared" ref="C23:C26" si="7">G23</f>
        <v>0</v>
      </c>
      <c r="E23" s="49" t="s">
        <v>92</v>
      </c>
      <c r="F23" s="52"/>
      <c r="G23" s="51"/>
    </row>
    <row r="24" ht="14.1" customHeight="1" spans="1:7">
      <c r="A24" s="14" t="s">
        <v>29</v>
      </c>
      <c r="B24" s="15">
        <f t="shared" si="6"/>
        <v>0</v>
      </c>
      <c r="C24" s="15">
        <f t="shared" si="7"/>
        <v>0</v>
      </c>
      <c r="E24" s="49" t="s">
        <v>93</v>
      </c>
      <c r="F24" s="52"/>
      <c r="G24" s="51"/>
    </row>
    <row r="25" ht="14.1" customHeight="1" spans="1:7">
      <c r="A25" s="14" t="s">
        <v>30</v>
      </c>
      <c r="B25" s="15">
        <f t="shared" si="6"/>
        <v>0</v>
      </c>
      <c r="C25" s="15">
        <f t="shared" si="7"/>
        <v>0</v>
      </c>
      <c r="E25" s="49" t="s">
        <v>94</v>
      </c>
      <c r="F25" s="52"/>
      <c r="G25" s="51"/>
    </row>
    <row r="26" ht="14.1" customHeight="1" spans="1:7">
      <c r="A26" s="14" t="s">
        <v>31</v>
      </c>
      <c r="B26" s="15">
        <f t="shared" si="6"/>
        <v>0</v>
      </c>
      <c r="C26" s="15">
        <f t="shared" si="7"/>
        <v>0</v>
      </c>
      <c r="E26" s="49" t="s">
        <v>95</v>
      </c>
      <c r="F26" s="52"/>
      <c r="G26" s="51"/>
    </row>
    <row r="27" ht="14.1" customHeight="1" spans="1:7">
      <c r="A27" s="22" t="s">
        <v>32</v>
      </c>
      <c r="B27" s="23">
        <f>B23+B24+B25+B26</f>
        <v>0</v>
      </c>
      <c r="C27" s="23">
        <f>C23+C24+C25+C26</f>
        <v>0</v>
      </c>
      <c r="E27" s="49" t="s">
        <v>96</v>
      </c>
      <c r="F27" s="52"/>
      <c r="G27" s="51"/>
    </row>
    <row r="28" ht="14.1" customHeight="1" spans="1:7">
      <c r="A28" s="22" t="s">
        <v>33</v>
      </c>
      <c r="B28" s="23">
        <f>B22-B27</f>
        <v>0</v>
      </c>
      <c r="C28" s="23">
        <f>C22-C27</f>
        <v>0</v>
      </c>
      <c r="E28" s="49" t="s">
        <v>97</v>
      </c>
      <c r="F28" s="52"/>
      <c r="G28" s="51"/>
    </row>
    <row r="29" ht="14.1" customHeight="1" spans="1:7">
      <c r="A29" s="25" t="s">
        <v>34</v>
      </c>
      <c r="B29" s="26"/>
      <c r="C29" s="26"/>
      <c r="E29" s="47" t="s">
        <v>34</v>
      </c>
      <c r="F29" s="52"/>
      <c r="G29" s="51"/>
    </row>
    <row r="30" ht="14.1" customHeight="1" spans="1:7">
      <c r="A30" s="14" t="s">
        <v>35</v>
      </c>
      <c r="B30" s="15">
        <f t="shared" ref="B30:B32" si="8">F30</f>
        <v>0</v>
      </c>
      <c r="C30" s="15">
        <f t="shared" ref="C30:C32" si="9">G30</f>
        <v>0</v>
      </c>
      <c r="E30" s="49" t="s">
        <v>98</v>
      </c>
      <c r="F30" s="52"/>
      <c r="G30" s="51"/>
    </row>
    <row r="31" ht="14.1" customHeight="1" spans="1:7">
      <c r="A31" s="14" t="s">
        <v>36</v>
      </c>
      <c r="B31" s="15">
        <f t="shared" si="8"/>
        <v>0</v>
      </c>
      <c r="C31" s="15">
        <f t="shared" si="9"/>
        <v>0</v>
      </c>
      <c r="E31" s="49" t="s">
        <v>99</v>
      </c>
      <c r="F31" s="52"/>
      <c r="G31" s="51"/>
    </row>
    <row r="32" ht="14.1" customHeight="1" spans="1:7">
      <c r="A32" s="14" t="s">
        <v>37</v>
      </c>
      <c r="B32" s="15">
        <f t="shared" si="8"/>
        <v>0</v>
      </c>
      <c r="C32" s="15">
        <f t="shared" si="9"/>
        <v>0</v>
      </c>
      <c r="E32" s="49" t="s">
        <v>100</v>
      </c>
      <c r="F32" s="52"/>
      <c r="G32" s="51"/>
    </row>
    <row r="33" ht="14.1" customHeight="1" spans="1:7">
      <c r="A33" s="22" t="s">
        <v>38</v>
      </c>
      <c r="B33" s="23">
        <f>B30+B31+B32</f>
        <v>0</v>
      </c>
      <c r="C33" s="23">
        <f>C30+C31+C32</f>
        <v>0</v>
      </c>
      <c r="E33" s="49" t="s">
        <v>101</v>
      </c>
      <c r="F33" s="52"/>
      <c r="G33" s="51"/>
    </row>
    <row r="34" ht="14.1" customHeight="1" spans="1:7">
      <c r="A34" s="14" t="s">
        <v>39</v>
      </c>
      <c r="B34" s="15">
        <f t="shared" ref="B34:B36" si="10">F34</f>
        <v>0</v>
      </c>
      <c r="C34" s="15">
        <f t="shared" ref="C34:C36" si="11">G34</f>
        <v>0</v>
      </c>
      <c r="E34" s="49" t="s">
        <v>102</v>
      </c>
      <c r="F34" s="52"/>
      <c r="G34" s="51"/>
    </row>
    <row r="35" ht="14.1" customHeight="1" spans="1:7">
      <c r="A35" s="14" t="s">
        <v>40</v>
      </c>
      <c r="B35" s="15">
        <f t="shared" si="10"/>
        <v>0</v>
      </c>
      <c r="C35" s="15">
        <f t="shared" si="11"/>
        <v>0</v>
      </c>
      <c r="E35" s="49" t="s">
        <v>103</v>
      </c>
      <c r="F35" s="52"/>
      <c r="G35" s="51"/>
    </row>
    <row r="36" ht="14.1" customHeight="1" spans="1:7">
      <c r="A36" s="14" t="s">
        <v>41</v>
      </c>
      <c r="B36" s="15">
        <f t="shared" si="10"/>
        <v>0</v>
      </c>
      <c r="C36" s="15">
        <f t="shared" si="11"/>
        <v>0</v>
      </c>
      <c r="E36" s="49" t="s">
        <v>104</v>
      </c>
      <c r="F36" s="52"/>
      <c r="G36" s="51"/>
    </row>
    <row r="37" ht="14.1" customHeight="1" spans="1:7">
      <c r="A37" s="22" t="s">
        <v>42</v>
      </c>
      <c r="B37" s="23">
        <f>B34+B35+B36</f>
        <v>0</v>
      </c>
      <c r="C37" s="23">
        <f>C34+C35+C36</f>
        <v>0</v>
      </c>
      <c r="E37" s="49" t="s">
        <v>105</v>
      </c>
      <c r="F37" s="52"/>
      <c r="G37" s="51"/>
    </row>
    <row r="38" ht="14.1" customHeight="1" spans="1:7">
      <c r="A38" s="22" t="s">
        <v>43</v>
      </c>
      <c r="B38" s="23">
        <f>B33-B37</f>
        <v>0</v>
      </c>
      <c r="C38" s="23">
        <f>C33-C37</f>
        <v>0</v>
      </c>
      <c r="E38" s="49" t="s">
        <v>106</v>
      </c>
      <c r="F38" s="52"/>
      <c r="G38" s="51"/>
    </row>
    <row r="39" ht="14.1" customHeight="1" spans="1:7">
      <c r="A39" s="25" t="s">
        <v>44</v>
      </c>
      <c r="B39" s="15">
        <f>F39</f>
        <v>0</v>
      </c>
      <c r="C39" s="15">
        <f>G39</f>
        <v>0</v>
      </c>
      <c r="E39" s="47" t="s">
        <v>44</v>
      </c>
      <c r="F39" s="52"/>
      <c r="G39" s="51"/>
    </row>
    <row r="40" ht="14.1" customHeight="1" spans="1:7">
      <c r="A40" s="22" t="s">
        <v>45</v>
      </c>
      <c r="B40" s="23">
        <f>B15+B28+B38+B39</f>
        <v>-30996.07</v>
      </c>
      <c r="C40" s="23">
        <f>C15+C28+C38+C39</f>
        <v>-87687.28</v>
      </c>
      <c r="E40" s="47" t="s">
        <v>45</v>
      </c>
      <c r="F40" s="53">
        <v>14092.25</v>
      </c>
      <c r="G40" s="54">
        <v>13203.36</v>
      </c>
    </row>
    <row r="41" ht="14.1" customHeight="1" spans="1:7">
      <c r="A41" s="14" t="s">
        <v>46</v>
      </c>
      <c r="B41" s="15">
        <f>F41</f>
        <v>17295.9</v>
      </c>
      <c r="C41" s="15">
        <f>G41</f>
        <v>18184.79</v>
      </c>
      <c r="E41" s="49" t="s">
        <v>46</v>
      </c>
      <c r="F41" s="53">
        <v>17295.9</v>
      </c>
      <c r="G41" s="53">
        <v>18184.79</v>
      </c>
    </row>
    <row r="42" ht="14.1" customHeight="1" spans="1:9">
      <c r="A42" s="28" t="s">
        <v>47</v>
      </c>
      <c r="B42" s="29">
        <f>B40+B41</f>
        <v>-13700.17</v>
      </c>
      <c r="C42" s="29">
        <f>C40+C41</f>
        <v>-69502.49</v>
      </c>
      <c r="E42" s="47" t="s">
        <v>47</v>
      </c>
      <c r="F42" s="53">
        <v>31388.15</v>
      </c>
      <c r="G42" s="53">
        <v>31388.15</v>
      </c>
      <c r="I42" s="60"/>
    </row>
    <row r="43" ht="15" customHeight="1" spans="1:7">
      <c r="A43" s="30" t="s">
        <v>48</v>
      </c>
      <c r="B43" s="30" t="s">
        <v>49</v>
      </c>
      <c r="C43" s="31"/>
      <c r="E43" s="56" t="s">
        <v>107</v>
      </c>
      <c r="F43" s="56" t="s">
        <v>108</v>
      </c>
      <c r="G43" s="57" t="s">
        <v>109</v>
      </c>
    </row>
    <row r="44" ht="15" customHeight="1" spans="1:7">
      <c r="A44" s="30" t="s">
        <v>50</v>
      </c>
      <c r="B44" s="31"/>
      <c r="C44" s="31"/>
      <c r="E44" s="58"/>
      <c r="F44" s="58"/>
      <c r="G44" s="59"/>
    </row>
    <row r="46" spans="1:2">
      <c r="A46" t="s">
        <v>60</v>
      </c>
      <c r="B46" t="s">
        <v>114</v>
      </c>
    </row>
    <row r="47" spans="1:3">
      <c r="A47" t="s">
        <v>111</v>
      </c>
      <c r="B47" s="53">
        <v>45088.32</v>
      </c>
      <c r="C47" s="53">
        <v>100890.64</v>
      </c>
    </row>
  </sheetData>
  <mergeCells count="2">
    <mergeCell ref="A1:C1"/>
    <mergeCell ref="A3:B3"/>
  </mergeCells>
  <pageMargins left="0.75" right="0.75" top="1" bottom="1" header="0.511805555555556" footer="0.511805555555556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view="pageBreakPreview" zoomScaleNormal="100" workbookViewId="0">
      <selection activeCell="E50" sqref="E50"/>
    </sheetView>
  </sheetViews>
  <sheetFormatPr defaultColWidth="9" defaultRowHeight="14.25" outlineLevelCol="6"/>
  <cols>
    <col min="1" max="1" width="40.625" customWidth="1"/>
    <col min="2" max="2" width="14.375" customWidth="1"/>
    <col min="3" max="3" width="15" customWidth="1"/>
    <col min="5" max="5" width="45.625" customWidth="1"/>
    <col min="6" max="6" width="16.875" customWidth="1"/>
    <col min="7" max="7" width="17.375" customWidth="1"/>
    <col min="9" max="9" width="9.375"/>
  </cols>
  <sheetData>
    <row r="1" ht="36.95" customHeight="1" spans="1:3">
      <c r="A1" s="1" t="s">
        <v>54</v>
      </c>
      <c r="B1" s="1"/>
      <c r="C1" s="1"/>
    </row>
    <row r="2" ht="15" customHeight="1" spans="1:3">
      <c r="A2" s="2"/>
      <c r="B2" s="3"/>
      <c r="C2" s="2" t="s">
        <v>1</v>
      </c>
    </row>
    <row r="3" ht="15" customHeight="1" spans="1:3">
      <c r="A3" s="4" t="str">
        <f>合并分公司现金流量表!A3</f>
        <v>编制单位：</v>
      </c>
      <c r="B3" s="4"/>
      <c r="C3" s="5" t="s">
        <v>4</v>
      </c>
    </row>
    <row r="4" ht="15" customHeight="1" spans="1:7">
      <c r="A4" s="6" t="s">
        <v>5</v>
      </c>
      <c r="B4" s="7" t="s">
        <v>55</v>
      </c>
      <c r="C4" s="7" t="s">
        <v>56</v>
      </c>
      <c r="E4" s="8" t="s">
        <v>74</v>
      </c>
      <c r="F4" s="9" t="s">
        <v>55</v>
      </c>
      <c r="G4" s="9" t="s">
        <v>75</v>
      </c>
    </row>
    <row r="5" ht="15" customHeight="1" spans="1:7">
      <c r="A5" s="10" t="s">
        <v>10</v>
      </c>
      <c r="B5" s="11"/>
      <c r="C5" s="11"/>
      <c r="E5" s="12" t="s">
        <v>10</v>
      </c>
      <c r="F5" s="13"/>
      <c r="G5" s="13"/>
    </row>
    <row r="6" ht="14.1" customHeight="1" spans="1:7">
      <c r="A6" s="14" t="s">
        <v>11</v>
      </c>
      <c r="B6" s="15">
        <f t="shared" ref="B6:B13" si="0">F6</f>
        <v>0</v>
      </c>
      <c r="C6" s="15">
        <f t="shared" ref="C6:C13" si="1">G6</f>
        <v>0</v>
      </c>
      <c r="E6" s="16" t="s">
        <v>76</v>
      </c>
      <c r="F6" s="37"/>
      <c r="G6" s="37"/>
    </row>
    <row r="7" ht="14.1" customHeight="1" spans="1:7">
      <c r="A7" s="14" t="s">
        <v>12</v>
      </c>
      <c r="B7" s="15">
        <f t="shared" si="0"/>
        <v>0</v>
      </c>
      <c r="C7" s="15">
        <f t="shared" si="1"/>
        <v>0</v>
      </c>
      <c r="E7" s="16" t="s">
        <v>77</v>
      </c>
      <c r="F7" s="38"/>
      <c r="G7" s="37"/>
    </row>
    <row r="8" ht="14.1" customHeight="1" spans="1:7">
      <c r="A8" s="14" t="s">
        <v>13</v>
      </c>
      <c r="B8" s="15">
        <f>F8-B47</f>
        <v>0</v>
      </c>
      <c r="C8" s="15">
        <f>G8-C47</f>
        <v>7302.44999999972</v>
      </c>
      <c r="E8" s="16" t="s">
        <v>78</v>
      </c>
      <c r="F8" s="39">
        <v>195784.02</v>
      </c>
      <c r="G8" s="39">
        <v>1479709.54</v>
      </c>
    </row>
    <row r="9" ht="14.1" customHeight="1" spans="1:7">
      <c r="A9" s="22" t="s">
        <v>14</v>
      </c>
      <c r="B9" s="23">
        <f>B6+B7+B8</f>
        <v>0</v>
      </c>
      <c r="C9" s="23">
        <f>C6+C7+C8</f>
        <v>7302.44999999972</v>
      </c>
      <c r="E9" s="16" t="s">
        <v>79</v>
      </c>
      <c r="F9" s="39">
        <v>195784.02</v>
      </c>
      <c r="G9" s="39">
        <v>1479709.54</v>
      </c>
    </row>
    <row r="10" ht="14.1" customHeight="1" spans="1:7">
      <c r="A10" s="14" t="s">
        <v>15</v>
      </c>
      <c r="B10" s="15">
        <f t="shared" si="0"/>
        <v>0</v>
      </c>
      <c r="C10" s="15">
        <f t="shared" si="1"/>
        <v>0</v>
      </c>
      <c r="E10" s="16" t="s">
        <v>80</v>
      </c>
      <c r="F10" s="37"/>
      <c r="G10" s="37"/>
    </row>
    <row r="11" ht="14.1" customHeight="1" spans="1:7">
      <c r="A11" s="14" t="s">
        <v>16</v>
      </c>
      <c r="B11" s="15">
        <f t="shared" si="0"/>
        <v>152858.14</v>
      </c>
      <c r="C11" s="15">
        <f t="shared" si="1"/>
        <v>1328040.26</v>
      </c>
      <c r="E11" s="16" t="s">
        <v>81</v>
      </c>
      <c r="F11" s="39">
        <v>152858.14</v>
      </c>
      <c r="G11" s="39">
        <v>1328040.26</v>
      </c>
    </row>
    <row r="12" ht="14.1" customHeight="1" spans="1:7">
      <c r="A12" s="14" t="s">
        <v>17</v>
      </c>
      <c r="B12" s="15">
        <f t="shared" si="0"/>
        <v>20127.01</v>
      </c>
      <c r="C12" s="15">
        <f t="shared" si="1"/>
        <v>126262.67</v>
      </c>
      <c r="E12" s="16" t="s">
        <v>82</v>
      </c>
      <c r="F12" s="39">
        <v>20127.01</v>
      </c>
      <c r="G12" s="39">
        <v>126262.67</v>
      </c>
    </row>
    <row r="13" ht="14.1" customHeight="1" spans="1:7">
      <c r="A13" s="14" t="s">
        <v>18</v>
      </c>
      <c r="B13" s="15">
        <f t="shared" si="0"/>
        <v>60.93</v>
      </c>
      <c r="C13" s="15">
        <f t="shared" si="1"/>
        <v>580.31</v>
      </c>
      <c r="E13" s="16" t="s">
        <v>83</v>
      </c>
      <c r="F13" s="39">
        <v>60.93</v>
      </c>
      <c r="G13" s="39">
        <v>580.31</v>
      </c>
    </row>
    <row r="14" ht="14.1" customHeight="1" spans="1:7">
      <c r="A14" s="22" t="s">
        <v>19</v>
      </c>
      <c r="B14" s="23">
        <f>B10+B11+B12+B13</f>
        <v>173046.08</v>
      </c>
      <c r="C14" s="23">
        <f>C10+C11+C12+C13</f>
        <v>1454883.24</v>
      </c>
      <c r="E14" s="16" t="s">
        <v>84</v>
      </c>
      <c r="F14" s="39">
        <v>173046.08</v>
      </c>
      <c r="G14" s="39">
        <v>1454883.24</v>
      </c>
    </row>
    <row r="15" ht="14.1" customHeight="1" spans="1:7">
      <c r="A15" s="22" t="s">
        <v>20</v>
      </c>
      <c r="B15" s="23">
        <f>B9-B14</f>
        <v>-173046.08</v>
      </c>
      <c r="C15" s="23">
        <f>C9-C14</f>
        <v>-1447580.79</v>
      </c>
      <c r="E15" s="16" t="s">
        <v>85</v>
      </c>
      <c r="F15" s="39">
        <v>22737.94</v>
      </c>
      <c r="G15" s="39">
        <v>24826.3</v>
      </c>
    </row>
    <row r="16" ht="14.1" customHeight="1" spans="1:7">
      <c r="A16" s="25" t="s">
        <v>21</v>
      </c>
      <c r="B16" s="26"/>
      <c r="C16" s="26"/>
      <c r="E16" s="12" t="s">
        <v>21</v>
      </c>
      <c r="F16" s="37"/>
      <c r="G16" s="37"/>
    </row>
    <row r="17" ht="14.1" customHeight="1" spans="1:7">
      <c r="A17" s="14" t="s">
        <v>22</v>
      </c>
      <c r="B17" s="15">
        <f t="shared" ref="B17:B21" si="2">F17</f>
        <v>0</v>
      </c>
      <c r="C17" s="15">
        <f t="shared" ref="C17:C21" si="3">G17</f>
        <v>0</v>
      </c>
      <c r="E17" s="16" t="s">
        <v>86</v>
      </c>
      <c r="F17" s="37"/>
      <c r="G17" s="37"/>
    </row>
    <row r="18" ht="14.1" customHeight="1" spans="1:7">
      <c r="A18" s="14" t="s">
        <v>23</v>
      </c>
      <c r="B18" s="15">
        <f t="shared" si="2"/>
        <v>0</v>
      </c>
      <c r="C18" s="15">
        <f t="shared" si="3"/>
        <v>0</v>
      </c>
      <c r="E18" s="16" t="s">
        <v>87</v>
      </c>
      <c r="F18" s="37"/>
      <c r="G18" s="37"/>
    </row>
    <row r="19" ht="24" customHeight="1" spans="1:7">
      <c r="A19" s="27" t="s">
        <v>24</v>
      </c>
      <c r="B19" s="15">
        <f t="shared" si="2"/>
        <v>0</v>
      </c>
      <c r="C19" s="15">
        <f t="shared" si="3"/>
        <v>0</v>
      </c>
      <c r="E19" s="16" t="s">
        <v>88</v>
      </c>
      <c r="F19" s="37"/>
      <c r="G19" s="37"/>
    </row>
    <row r="20" ht="14.1" customHeight="1" spans="1:7">
      <c r="A20" s="14" t="s">
        <v>25</v>
      </c>
      <c r="B20" s="15">
        <f t="shared" si="2"/>
        <v>0</v>
      </c>
      <c r="C20" s="15">
        <f t="shared" si="3"/>
        <v>0</v>
      </c>
      <c r="E20" s="16" t="s">
        <v>89</v>
      </c>
      <c r="F20" s="37"/>
      <c r="G20" s="37"/>
    </row>
    <row r="21" ht="14.1" customHeight="1" spans="1:7">
      <c r="A21" s="14" t="s">
        <v>26</v>
      </c>
      <c r="B21" s="15">
        <f t="shared" si="2"/>
        <v>0</v>
      </c>
      <c r="C21" s="15">
        <f t="shared" si="3"/>
        <v>0</v>
      </c>
      <c r="E21" s="16" t="s">
        <v>90</v>
      </c>
      <c r="F21" s="37"/>
      <c r="G21" s="37"/>
    </row>
    <row r="22" ht="14.1" customHeight="1" spans="1:7">
      <c r="A22" s="22" t="s">
        <v>27</v>
      </c>
      <c r="B22" s="23">
        <f>B17+B18+B19+B20+B21</f>
        <v>0</v>
      </c>
      <c r="C22" s="23">
        <f>C17+C18+C19+C20+C21</f>
        <v>0</v>
      </c>
      <c r="E22" s="16" t="s">
        <v>91</v>
      </c>
      <c r="F22" s="37"/>
      <c r="G22" s="37"/>
    </row>
    <row r="23" ht="24" spans="1:7">
      <c r="A23" s="27" t="s">
        <v>28</v>
      </c>
      <c r="B23" s="15">
        <f t="shared" ref="B23:B26" si="4">F23</f>
        <v>0</v>
      </c>
      <c r="C23" s="15">
        <f t="shared" ref="C23:C26" si="5">G23</f>
        <v>0</v>
      </c>
      <c r="E23" s="16" t="s">
        <v>92</v>
      </c>
      <c r="F23" s="37"/>
      <c r="G23" s="37"/>
    </row>
    <row r="24" ht="14.1" customHeight="1" spans="1:7">
      <c r="A24" s="14" t="s">
        <v>29</v>
      </c>
      <c r="B24" s="15">
        <f t="shared" si="4"/>
        <v>0</v>
      </c>
      <c r="C24" s="15">
        <f t="shared" si="5"/>
        <v>0</v>
      </c>
      <c r="E24" s="16" t="s">
        <v>93</v>
      </c>
      <c r="F24" s="37"/>
      <c r="G24" s="37"/>
    </row>
    <row r="25" ht="14.1" customHeight="1" spans="1:7">
      <c r="A25" s="14" t="s">
        <v>30</v>
      </c>
      <c r="B25" s="15">
        <f t="shared" si="4"/>
        <v>0</v>
      </c>
      <c r="C25" s="15">
        <f t="shared" si="5"/>
        <v>0</v>
      </c>
      <c r="E25" s="16" t="s">
        <v>94</v>
      </c>
      <c r="F25" s="37"/>
      <c r="G25" s="37"/>
    </row>
    <row r="26" ht="14.1" customHeight="1" spans="1:7">
      <c r="A26" s="14" t="s">
        <v>31</v>
      </c>
      <c r="B26" s="15">
        <f t="shared" si="4"/>
        <v>0</v>
      </c>
      <c r="C26" s="15">
        <f t="shared" si="5"/>
        <v>0</v>
      </c>
      <c r="E26" s="16" t="s">
        <v>95</v>
      </c>
      <c r="F26" s="37"/>
      <c r="G26" s="37"/>
    </row>
    <row r="27" ht="14.1" customHeight="1" spans="1:7">
      <c r="A27" s="22" t="s">
        <v>32</v>
      </c>
      <c r="B27" s="23">
        <f>B23+B24+B25+B26</f>
        <v>0</v>
      </c>
      <c r="C27" s="23">
        <f>C23+C24+C25+C26</f>
        <v>0</v>
      </c>
      <c r="E27" s="16" t="s">
        <v>96</v>
      </c>
      <c r="F27" s="37"/>
      <c r="G27" s="37"/>
    </row>
    <row r="28" ht="14.1" customHeight="1" spans="1:7">
      <c r="A28" s="22" t="s">
        <v>33</v>
      </c>
      <c r="B28" s="23">
        <f>B22-B27</f>
        <v>0</v>
      </c>
      <c r="C28" s="23">
        <f>C22-C27</f>
        <v>0</v>
      </c>
      <c r="E28" s="16" t="s">
        <v>97</v>
      </c>
      <c r="F28" s="37"/>
      <c r="G28" s="37"/>
    </row>
    <row r="29" ht="14.1" customHeight="1" spans="1:7">
      <c r="A29" s="25" t="s">
        <v>34</v>
      </c>
      <c r="B29" s="26"/>
      <c r="C29" s="26"/>
      <c r="E29" s="12" t="s">
        <v>34</v>
      </c>
      <c r="F29" s="37"/>
      <c r="G29" s="37"/>
    </row>
    <row r="30" ht="14.1" customHeight="1" spans="1:7">
      <c r="A30" s="14" t="s">
        <v>35</v>
      </c>
      <c r="B30" s="15">
        <f t="shared" ref="B30:B32" si="6">F30</f>
        <v>0</v>
      </c>
      <c r="C30" s="15">
        <f t="shared" ref="C30:C32" si="7">G30</f>
        <v>0</v>
      </c>
      <c r="E30" s="16" t="s">
        <v>98</v>
      </c>
      <c r="F30" s="37"/>
      <c r="G30" s="37"/>
    </row>
    <row r="31" ht="14.1" customHeight="1" spans="1:7">
      <c r="A31" s="14" t="s">
        <v>36</v>
      </c>
      <c r="B31" s="15">
        <f t="shared" si="6"/>
        <v>0</v>
      </c>
      <c r="C31" s="15">
        <f t="shared" si="7"/>
        <v>0</v>
      </c>
      <c r="E31" s="16" t="s">
        <v>99</v>
      </c>
      <c r="F31" s="37"/>
      <c r="G31" s="37"/>
    </row>
    <row r="32" ht="14.1" customHeight="1" spans="1:7">
      <c r="A32" s="14" t="s">
        <v>37</v>
      </c>
      <c r="B32" s="15">
        <f t="shared" si="6"/>
        <v>0</v>
      </c>
      <c r="C32" s="15">
        <f t="shared" si="7"/>
        <v>0</v>
      </c>
      <c r="E32" s="16" t="s">
        <v>100</v>
      </c>
      <c r="F32" s="37"/>
      <c r="G32" s="37"/>
    </row>
    <row r="33" ht="14.1" customHeight="1" spans="1:7">
      <c r="A33" s="22" t="s">
        <v>38</v>
      </c>
      <c r="B33" s="23">
        <f>B30+B31+B32</f>
        <v>0</v>
      </c>
      <c r="C33" s="23">
        <f>C30+C31+C32</f>
        <v>0</v>
      </c>
      <c r="E33" s="16" t="s">
        <v>101</v>
      </c>
      <c r="F33" s="37"/>
      <c r="G33" s="37"/>
    </row>
    <row r="34" ht="14.1" customHeight="1" spans="1:7">
      <c r="A34" s="14" t="s">
        <v>39</v>
      </c>
      <c r="B34" s="15">
        <f t="shared" ref="B34:B36" si="8">F34</f>
        <v>0</v>
      </c>
      <c r="C34" s="15">
        <f t="shared" ref="C34:C36" si="9">G34</f>
        <v>0</v>
      </c>
      <c r="E34" s="16" t="s">
        <v>102</v>
      </c>
      <c r="F34" s="37"/>
      <c r="G34" s="37"/>
    </row>
    <row r="35" ht="14.1" customHeight="1" spans="1:7">
      <c r="A35" s="14" t="s">
        <v>40</v>
      </c>
      <c r="B35" s="15">
        <f t="shared" si="8"/>
        <v>0</v>
      </c>
      <c r="C35" s="15">
        <f t="shared" si="9"/>
        <v>0</v>
      </c>
      <c r="E35" s="16" t="s">
        <v>103</v>
      </c>
      <c r="F35" s="37"/>
      <c r="G35" s="37"/>
    </row>
    <row r="36" ht="14.1" customHeight="1" spans="1:7">
      <c r="A36" s="14" t="s">
        <v>41</v>
      </c>
      <c r="B36" s="15">
        <f t="shared" si="8"/>
        <v>0</v>
      </c>
      <c r="C36" s="15">
        <f t="shared" si="9"/>
        <v>0</v>
      </c>
      <c r="E36" s="16" t="s">
        <v>104</v>
      </c>
      <c r="F36" s="37"/>
      <c r="G36" s="37"/>
    </row>
    <row r="37" ht="14.1" customHeight="1" spans="1:7">
      <c r="A37" s="22" t="s">
        <v>42</v>
      </c>
      <c r="B37" s="23">
        <f>B34+B35+B36</f>
        <v>0</v>
      </c>
      <c r="C37" s="23">
        <f>C34+C35+C36</f>
        <v>0</v>
      </c>
      <c r="E37" s="16" t="s">
        <v>105</v>
      </c>
      <c r="F37" s="37"/>
      <c r="G37" s="37"/>
    </row>
    <row r="38" ht="14.1" customHeight="1" spans="1:7">
      <c r="A38" s="22" t="s">
        <v>43</v>
      </c>
      <c r="B38" s="23">
        <f>B33-B37</f>
        <v>0</v>
      </c>
      <c r="C38" s="23">
        <f>C33-C37</f>
        <v>0</v>
      </c>
      <c r="E38" s="16" t="s">
        <v>106</v>
      </c>
      <c r="F38" s="37"/>
      <c r="G38" s="37"/>
    </row>
    <row r="39" ht="14.1" customHeight="1" spans="1:7">
      <c r="A39" s="25" t="s">
        <v>44</v>
      </c>
      <c r="B39" s="15">
        <f>F39</f>
        <v>0</v>
      </c>
      <c r="C39" s="15">
        <f>G39</f>
        <v>0</v>
      </c>
      <c r="E39" s="12" t="s">
        <v>44</v>
      </c>
      <c r="F39" s="37"/>
      <c r="G39" s="37"/>
    </row>
    <row r="40" ht="14.1" customHeight="1" spans="1:7">
      <c r="A40" s="22" t="s">
        <v>45</v>
      </c>
      <c r="B40" s="23">
        <f>B15+B28+B38+B39</f>
        <v>-173046.08</v>
      </c>
      <c r="C40" s="23">
        <f>C15+C28+C38+C39</f>
        <v>-1447580.79</v>
      </c>
      <c r="E40" s="12" t="s">
        <v>45</v>
      </c>
      <c r="F40" s="39">
        <v>22737.94</v>
      </c>
      <c r="G40" s="39">
        <v>24826.3</v>
      </c>
    </row>
    <row r="41" ht="14.1" customHeight="1" spans="1:7">
      <c r="A41" s="14" t="s">
        <v>46</v>
      </c>
      <c r="B41" s="15">
        <f>F41</f>
        <v>9936.14</v>
      </c>
      <c r="C41" s="15">
        <f>G41</f>
        <v>7847.78</v>
      </c>
      <c r="E41" s="16" t="s">
        <v>46</v>
      </c>
      <c r="F41" s="39">
        <v>9936.14</v>
      </c>
      <c r="G41" s="39">
        <v>7847.78</v>
      </c>
    </row>
    <row r="42" ht="14.1" customHeight="1" spans="1:7">
      <c r="A42" s="28" t="s">
        <v>47</v>
      </c>
      <c r="B42" s="29">
        <f>B40+B41</f>
        <v>-163109.94</v>
      </c>
      <c r="C42" s="29">
        <f>C40+C41</f>
        <v>-1439733.01</v>
      </c>
      <c r="E42" s="12" t="s">
        <v>47</v>
      </c>
      <c r="F42" s="39">
        <v>32674.08</v>
      </c>
      <c r="G42" s="39">
        <v>32674.08</v>
      </c>
    </row>
    <row r="43" ht="15" customHeight="1" spans="1:7">
      <c r="A43" s="30" t="s">
        <v>48</v>
      </c>
      <c r="B43" s="30" t="s">
        <v>49</v>
      </c>
      <c r="C43" s="31"/>
      <c r="E43" s="40" t="s">
        <v>107</v>
      </c>
      <c r="F43" s="40" t="s">
        <v>108</v>
      </c>
      <c r="G43" s="41" t="s">
        <v>109</v>
      </c>
    </row>
    <row r="44" ht="15" customHeight="1" spans="1:7">
      <c r="A44" s="30" t="s">
        <v>50</v>
      </c>
      <c r="B44" s="31"/>
      <c r="C44" s="31"/>
      <c r="E44" s="42"/>
      <c r="F44" s="42"/>
      <c r="G44" s="43"/>
    </row>
    <row r="46" spans="1:2">
      <c r="A46" t="s">
        <v>60</v>
      </c>
      <c r="B46" t="s">
        <v>114</v>
      </c>
    </row>
    <row r="47" spans="1:4">
      <c r="A47" t="s">
        <v>145</v>
      </c>
      <c r="B47" s="44">
        <v>195784.02</v>
      </c>
      <c r="C47" s="45">
        <v>1472407.09</v>
      </c>
      <c r="D47" t="s">
        <v>146</v>
      </c>
    </row>
  </sheetData>
  <mergeCells count="2">
    <mergeCell ref="A1:C1"/>
    <mergeCell ref="A3:B3"/>
  </mergeCells>
  <pageMargins left="0.75" right="0.75" top="1" bottom="1" header="0.511805555555556" footer="0.511805555555556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workbookViewId="0">
      <selection activeCell="B52" sqref="B52"/>
    </sheetView>
  </sheetViews>
  <sheetFormatPr defaultColWidth="9" defaultRowHeight="14.25" outlineLevelCol="6"/>
  <cols>
    <col min="1" max="1" width="40.625" customWidth="1"/>
    <col min="2" max="2" width="14.375" customWidth="1"/>
    <col min="3" max="3" width="15" customWidth="1"/>
    <col min="5" max="5" width="45.625" customWidth="1"/>
    <col min="6" max="7" width="18.625" customWidth="1"/>
  </cols>
  <sheetData>
    <row r="1" ht="36.95" customHeight="1" spans="1:3">
      <c r="A1" s="1" t="s">
        <v>54</v>
      </c>
      <c r="B1" s="1"/>
      <c r="C1" s="1"/>
    </row>
    <row r="2" ht="15" customHeight="1" spans="1:3">
      <c r="A2" s="2"/>
      <c r="B2" s="3"/>
      <c r="C2" s="2" t="s">
        <v>1</v>
      </c>
    </row>
    <row r="3" ht="15" customHeight="1" spans="1:3">
      <c r="A3" s="4" t="str">
        <f>合并分公司现金流量表!A3</f>
        <v>编制单位：</v>
      </c>
      <c r="B3" s="4"/>
      <c r="C3" s="5" t="s">
        <v>4</v>
      </c>
    </row>
    <row r="4" ht="15" customHeight="1" spans="1:7">
      <c r="A4" s="6" t="s">
        <v>5</v>
      </c>
      <c r="B4" s="7" t="s">
        <v>55</v>
      </c>
      <c r="C4" s="7" t="s">
        <v>56</v>
      </c>
      <c r="E4" s="8" t="s">
        <v>74</v>
      </c>
      <c r="F4" s="9" t="s">
        <v>55</v>
      </c>
      <c r="G4" s="9" t="s">
        <v>75</v>
      </c>
    </row>
    <row r="5" ht="15" customHeight="1" spans="1:7">
      <c r="A5" s="10" t="s">
        <v>10</v>
      </c>
      <c r="B5" s="11"/>
      <c r="C5" s="11"/>
      <c r="E5" s="12" t="s">
        <v>10</v>
      </c>
      <c r="F5" s="13"/>
      <c r="G5" s="13"/>
    </row>
    <row r="6" ht="14.1" customHeight="1" spans="1:7">
      <c r="A6" s="14" t="s">
        <v>11</v>
      </c>
      <c r="B6" s="15">
        <f t="shared" ref="B6:B13" si="0">F6</f>
        <v>0</v>
      </c>
      <c r="C6" s="15">
        <f t="shared" ref="C6:C13" si="1">G6</f>
        <v>0</v>
      </c>
      <c r="E6" s="16" t="s">
        <v>76</v>
      </c>
      <c r="F6" s="17"/>
      <c r="G6" s="18"/>
    </row>
    <row r="7" ht="14.1" customHeight="1" spans="1:7">
      <c r="A7" s="14" t="s">
        <v>12</v>
      </c>
      <c r="B7" s="15">
        <f t="shared" si="0"/>
        <v>0</v>
      </c>
      <c r="C7" s="15">
        <f t="shared" si="1"/>
        <v>0</v>
      </c>
      <c r="E7" s="16" t="s">
        <v>77</v>
      </c>
      <c r="F7" s="19"/>
      <c r="G7" s="18"/>
    </row>
    <row r="8" ht="14.1" customHeight="1" spans="1:7">
      <c r="A8" s="14" t="s">
        <v>13</v>
      </c>
      <c r="B8" s="15">
        <f>F8-B47</f>
        <v>0</v>
      </c>
      <c r="C8" s="15">
        <f>G8-C47</f>
        <v>29995.3599999999</v>
      </c>
      <c r="E8" s="16" t="s">
        <v>78</v>
      </c>
      <c r="F8" s="20">
        <v>306796.2</v>
      </c>
      <c r="G8" s="21">
        <v>2042869.72</v>
      </c>
    </row>
    <row r="9" ht="14.1" customHeight="1" spans="1:7">
      <c r="A9" s="22" t="s">
        <v>14</v>
      </c>
      <c r="B9" s="23">
        <f>B6+B7+B8</f>
        <v>0</v>
      </c>
      <c r="C9" s="23">
        <f>C6+C7+C8</f>
        <v>29995.3599999999</v>
      </c>
      <c r="E9" s="16" t="s">
        <v>79</v>
      </c>
      <c r="F9" s="24">
        <v>306796.2</v>
      </c>
      <c r="G9" s="21">
        <v>2042869.72</v>
      </c>
    </row>
    <row r="10" ht="14.1" customHeight="1" spans="1:7">
      <c r="A10" s="14" t="s">
        <v>15</v>
      </c>
      <c r="B10" s="15">
        <f t="shared" si="0"/>
        <v>0</v>
      </c>
      <c r="C10" s="15">
        <f t="shared" si="1"/>
        <v>0</v>
      </c>
      <c r="E10" s="16" t="s">
        <v>80</v>
      </c>
      <c r="F10" s="19"/>
      <c r="G10" s="18"/>
    </row>
    <row r="11" ht="14.1" customHeight="1" spans="1:7">
      <c r="A11" s="14" t="s">
        <v>16</v>
      </c>
      <c r="B11" s="15">
        <f t="shared" si="0"/>
        <v>276239.18</v>
      </c>
      <c r="C11" s="15">
        <f t="shared" si="1"/>
        <v>1874001.33</v>
      </c>
      <c r="E11" s="16" t="s">
        <v>81</v>
      </c>
      <c r="F11" s="20">
        <v>276239.18</v>
      </c>
      <c r="G11" s="21">
        <v>1874001.33</v>
      </c>
    </row>
    <row r="12" ht="14.1" customHeight="1" spans="1:7">
      <c r="A12" s="14" t="s">
        <v>17</v>
      </c>
      <c r="B12" s="15">
        <f t="shared" si="0"/>
        <v>29896.48</v>
      </c>
      <c r="C12" s="15">
        <f t="shared" si="1"/>
        <v>173032.2</v>
      </c>
      <c r="E12" s="16" t="s">
        <v>82</v>
      </c>
      <c r="F12" s="20">
        <v>29896.48</v>
      </c>
      <c r="G12" s="21">
        <v>173032.2</v>
      </c>
    </row>
    <row r="13" ht="14.1" customHeight="1" spans="1:7">
      <c r="A13" s="14" t="s">
        <v>18</v>
      </c>
      <c r="B13" s="15">
        <f t="shared" si="0"/>
        <v>50</v>
      </c>
      <c r="C13" s="15">
        <f t="shared" si="1"/>
        <v>485.25</v>
      </c>
      <c r="E13" s="16" t="s">
        <v>83</v>
      </c>
      <c r="F13" s="20">
        <v>50</v>
      </c>
      <c r="G13" s="21">
        <v>485.25</v>
      </c>
    </row>
    <row r="14" ht="14.1" customHeight="1" spans="1:7">
      <c r="A14" s="22" t="s">
        <v>19</v>
      </c>
      <c r="B14" s="23">
        <f>B10+B11+B12+B13</f>
        <v>306185.66</v>
      </c>
      <c r="C14" s="23">
        <f>C10+C11+C12+C13</f>
        <v>2047518.78</v>
      </c>
      <c r="E14" s="16" t="s">
        <v>84</v>
      </c>
      <c r="F14" s="24">
        <v>306185.66</v>
      </c>
      <c r="G14" s="21">
        <v>2047518.78</v>
      </c>
    </row>
    <row r="15" ht="14.1" customHeight="1" spans="1:7">
      <c r="A15" s="22" t="s">
        <v>20</v>
      </c>
      <c r="B15" s="23">
        <f>B9-B14</f>
        <v>-306185.66</v>
      </c>
      <c r="C15" s="23">
        <f>C9-C14</f>
        <v>-2017523.42</v>
      </c>
      <c r="E15" s="16" t="s">
        <v>85</v>
      </c>
      <c r="F15" s="24">
        <v>610.54</v>
      </c>
      <c r="G15" s="21">
        <v>-4649.06</v>
      </c>
    </row>
    <row r="16" ht="14.1" customHeight="1" spans="1:7">
      <c r="A16" s="25" t="s">
        <v>21</v>
      </c>
      <c r="B16" s="26"/>
      <c r="C16" s="26"/>
      <c r="E16" s="12" t="s">
        <v>21</v>
      </c>
      <c r="F16" s="19"/>
      <c r="G16" s="19"/>
    </row>
    <row r="17" ht="14.1" customHeight="1" spans="1:7">
      <c r="A17" s="14" t="s">
        <v>22</v>
      </c>
      <c r="B17" s="15">
        <f t="shared" ref="B17:B21" si="2">F17</f>
        <v>0</v>
      </c>
      <c r="C17" s="15">
        <f t="shared" ref="C17:C21" si="3">G17</f>
        <v>0</v>
      </c>
      <c r="E17" s="16" t="s">
        <v>86</v>
      </c>
      <c r="F17" s="17"/>
      <c r="G17" s="18"/>
    </row>
    <row r="18" ht="14.1" customHeight="1" spans="1:7">
      <c r="A18" s="14" t="s">
        <v>23</v>
      </c>
      <c r="B18" s="15">
        <f t="shared" si="2"/>
        <v>0</v>
      </c>
      <c r="C18" s="15">
        <f t="shared" si="3"/>
        <v>0</v>
      </c>
      <c r="E18" s="16" t="s">
        <v>87</v>
      </c>
      <c r="F18" s="17"/>
      <c r="G18" s="18"/>
    </row>
    <row r="19" ht="24" spans="1:7">
      <c r="A19" s="27" t="s">
        <v>24</v>
      </c>
      <c r="B19" s="15">
        <f t="shared" si="2"/>
        <v>0</v>
      </c>
      <c r="C19" s="15">
        <f t="shared" si="3"/>
        <v>0</v>
      </c>
      <c r="E19" s="16" t="s">
        <v>88</v>
      </c>
      <c r="F19" s="19"/>
      <c r="G19" s="18"/>
    </row>
    <row r="20" ht="14.1" customHeight="1" spans="1:7">
      <c r="A20" s="14" t="s">
        <v>25</v>
      </c>
      <c r="B20" s="15">
        <f t="shared" si="2"/>
        <v>0</v>
      </c>
      <c r="C20" s="15">
        <f t="shared" si="3"/>
        <v>0</v>
      </c>
      <c r="E20" s="16" t="s">
        <v>89</v>
      </c>
      <c r="F20" s="19"/>
      <c r="G20" s="18"/>
    </row>
    <row r="21" ht="14.1" customHeight="1" spans="1:7">
      <c r="A21" s="14" t="s">
        <v>26</v>
      </c>
      <c r="B21" s="15">
        <f t="shared" si="2"/>
        <v>0</v>
      </c>
      <c r="C21" s="15">
        <f t="shared" si="3"/>
        <v>0</v>
      </c>
      <c r="E21" s="16" t="s">
        <v>90</v>
      </c>
      <c r="F21" s="19"/>
      <c r="G21" s="18"/>
    </row>
    <row r="22" ht="14.1" customHeight="1" spans="1:7">
      <c r="A22" s="22" t="s">
        <v>27</v>
      </c>
      <c r="B22" s="23">
        <f>B17+B18+B19+B20+B21</f>
        <v>0</v>
      </c>
      <c r="C22" s="23">
        <f>C17+C18+C19+C20+C21</f>
        <v>0</v>
      </c>
      <c r="E22" s="16" t="s">
        <v>91</v>
      </c>
      <c r="F22" s="19"/>
      <c r="G22" s="18"/>
    </row>
    <row r="23" ht="24" spans="1:7">
      <c r="A23" s="27" t="s">
        <v>28</v>
      </c>
      <c r="B23" s="15">
        <f t="shared" ref="B23:B26" si="4">F23</f>
        <v>0</v>
      </c>
      <c r="C23" s="15">
        <f t="shared" ref="C23:C26" si="5">G23</f>
        <v>0</v>
      </c>
      <c r="E23" s="16" t="s">
        <v>92</v>
      </c>
      <c r="F23" s="19"/>
      <c r="G23" s="18"/>
    </row>
    <row r="24" ht="14.1" customHeight="1" spans="1:7">
      <c r="A24" s="14" t="s">
        <v>29</v>
      </c>
      <c r="B24" s="15">
        <f t="shared" si="4"/>
        <v>0</v>
      </c>
      <c r="C24" s="15">
        <f t="shared" si="5"/>
        <v>0</v>
      </c>
      <c r="E24" s="16" t="s">
        <v>93</v>
      </c>
      <c r="F24" s="19"/>
      <c r="G24" s="18"/>
    </row>
    <row r="25" ht="14.1" customHeight="1" spans="1:7">
      <c r="A25" s="14" t="s">
        <v>30</v>
      </c>
      <c r="B25" s="15">
        <f t="shared" si="4"/>
        <v>0</v>
      </c>
      <c r="C25" s="15">
        <f t="shared" si="5"/>
        <v>0</v>
      </c>
      <c r="E25" s="16" t="s">
        <v>94</v>
      </c>
      <c r="F25" s="19"/>
      <c r="G25" s="18"/>
    </row>
    <row r="26" ht="14.1" customHeight="1" spans="1:7">
      <c r="A26" s="14" t="s">
        <v>31</v>
      </c>
      <c r="B26" s="15">
        <f t="shared" si="4"/>
        <v>0</v>
      </c>
      <c r="C26" s="15">
        <f t="shared" si="5"/>
        <v>0</v>
      </c>
      <c r="E26" s="16" t="s">
        <v>95</v>
      </c>
      <c r="F26" s="19"/>
      <c r="G26" s="18"/>
    </row>
    <row r="27" ht="14.1" customHeight="1" spans="1:7">
      <c r="A27" s="22" t="s">
        <v>32</v>
      </c>
      <c r="B27" s="23">
        <f>B23+B24+B25+B26</f>
        <v>0</v>
      </c>
      <c r="C27" s="23">
        <f>C23+C24+C25+C26</f>
        <v>0</v>
      </c>
      <c r="E27" s="16" t="s">
        <v>96</v>
      </c>
      <c r="F27" s="19"/>
      <c r="G27" s="18"/>
    </row>
    <row r="28" ht="14.1" customHeight="1" spans="1:7">
      <c r="A28" s="22" t="s">
        <v>33</v>
      </c>
      <c r="B28" s="23">
        <f>B22-B27</f>
        <v>0</v>
      </c>
      <c r="C28" s="23">
        <f>C22-C27</f>
        <v>0</v>
      </c>
      <c r="E28" s="16" t="s">
        <v>97</v>
      </c>
      <c r="F28" s="19"/>
      <c r="G28" s="18"/>
    </row>
    <row r="29" ht="14.1" customHeight="1" spans="1:7">
      <c r="A29" s="25" t="s">
        <v>34</v>
      </c>
      <c r="B29" s="26"/>
      <c r="C29" s="26"/>
      <c r="E29" s="12" t="s">
        <v>34</v>
      </c>
      <c r="F29" s="19"/>
      <c r="G29" s="18"/>
    </row>
    <row r="30" ht="14.1" customHeight="1" spans="1:7">
      <c r="A30" s="14" t="s">
        <v>35</v>
      </c>
      <c r="B30" s="15">
        <f t="shared" ref="B30:B32" si="6">F30</f>
        <v>0</v>
      </c>
      <c r="C30" s="15">
        <f t="shared" ref="C30:C32" si="7">G30</f>
        <v>0</v>
      </c>
      <c r="E30" s="16" t="s">
        <v>98</v>
      </c>
      <c r="F30" s="19"/>
      <c r="G30" s="18"/>
    </row>
    <row r="31" ht="14.1" customHeight="1" spans="1:7">
      <c r="A31" s="14" t="s">
        <v>36</v>
      </c>
      <c r="B31" s="15">
        <f t="shared" si="6"/>
        <v>0</v>
      </c>
      <c r="C31" s="15">
        <f t="shared" si="7"/>
        <v>0</v>
      </c>
      <c r="E31" s="16" t="s">
        <v>99</v>
      </c>
      <c r="F31" s="19"/>
      <c r="G31" s="18"/>
    </row>
    <row r="32" ht="14.1" customHeight="1" spans="1:7">
      <c r="A32" s="14" t="s">
        <v>37</v>
      </c>
      <c r="B32" s="15">
        <f t="shared" si="6"/>
        <v>0</v>
      </c>
      <c r="C32" s="15">
        <f t="shared" si="7"/>
        <v>0</v>
      </c>
      <c r="E32" s="16" t="s">
        <v>100</v>
      </c>
      <c r="F32" s="19"/>
      <c r="G32" s="18"/>
    </row>
    <row r="33" ht="14.1" customHeight="1" spans="1:7">
      <c r="A33" s="22" t="s">
        <v>38</v>
      </c>
      <c r="B33" s="23">
        <f>B30+B31+B32</f>
        <v>0</v>
      </c>
      <c r="C33" s="23">
        <f>C30+C31+C32</f>
        <v>0</v>
      </c>
      <c r="E33" s="16" t="s">
        <v>101</v>
      </c>
      <c r="F33" s="19"/>
      <c r="G33" s="18"/>
    </row>
    <row r="34" ht="14.1" customHeight="1" spans="1:7">
      <c r="A34" s="14" t="s">
        <v>39</v>
      </c>
      <c r="B34" s="15">
        <f t="shared" ref="B34:B36" si="8">F34</f>
        <v>0</v>
      </c>
      <c r="C34" s="15">
        <f t="shared" ref="C34:C36" si="9">G34</f>
        <v>0</v>
      </c>
      <c r="E34" s="16" t="s">
        <v>102</v>
      </c>
      <c r="F34" s="19"/>
      <c r="G34" s="18"/>
    </row>
    <row r="35" ht="14.1" customHeight="1" spans="1:7">
      <c r="A35" s="14" t="s">
        <v>40</v>
      </c>
      <c r="B35" s="15">
        <f t="shared" si="8"/>
        <v>0</v>
      </c>
      <c r="C35" s="15">
        <f t="shared" si="9"/>
        <v>0</v>
      </c>
      <c r="E35" s="16" t="s">
        <v>103</v>
      </c>
      <c r="F35" s="19"/>
      <c r="G35" s="18"/>
    </row>
    <row r="36" ht="14.1" customHeight="1" spans="1:7">
      <c r="A36" s="14" t="s">
        <v>41</v>
      </c>
      <c r="B36" s="15">
        <f t="shared" si="8"/>
        <v>0</v>
      </c>
      <c r="C36" s="15">
        <f t="shared" si="9"/>
        <v>0</v>
      </c>
      <c r="E36" s="16" t="s">
        <v>104</v>
      </c>
      <c r="F36" s="19"/>
      <c r="G36" s="18"/>
    </row>
    <row r="37" ht="14.1" customHeight="1" spans="1:7">
      <c r="A37" s="22" t="s">
        <v>42</v>
      </c>
      <c r="B37" s="23">
        <f>B34+B35+B36</f>
        <v>0</v>
      </c>
      <c r="C37" s="23">
        <f>C34+C35+C36</f>
        <v>0</v>
      </c>
      <c r="E37" s="16" t="s">
        <v>105</v>
      </c>
      <c r="F37" s="19"/>
      <c r="G37" s="18"/>
    </row>
    <row r="38" ht="14.1" customHeight="1" spans="1:7">
      <c r="A38" s="22" t="s">
        <v>43</v>
      </c>
      <c r="B38" s="23">
        <f>B33-B37</f>
        <v>0</v>
      </c>
      <c r="C38" s="23">
        <f>C33-C37</f>
        <v>0</v>
      </c>
      <c r="E38" s="16" t="s">
        <v>106</v>
      </c>
      <c r="F38" s="19"/>
      <c r="G38" s="18"/>
    </row>
    <row r="39" ht="14.1" customHeight="1" spans="1:7">
      <c r="A39" s="25" t="s">
        <v>44</v>
      </c>
      <c r="B39" s="15">
        <f>F39</f>
        <v>0</v>
      </c>
      <c r="C39" s="15">
        <f>G39</f>
        <v>0</v>
      </c>
      <c r="E39" s="12" t="s">
        <v>44</v>
      </c>
      <c r="F39" s="19"/>
      <c r="G39" s="18"/>
    </row>
    <row r="40" ht="14.1" customHeight="1" spans="1:7">
      <c r="A40" s="22" t="s">
        <v>45</v>
      </c>
      <c r="B40" s="23">
        <f>B15+B28+B38+B39</f>
        <v>-306185.66</v>
      </c>
      <c r="C40" s="23">
        <f>C15+C28+C38+C39</f>
        <v>-2017523.42</v>
      </c>
      <c r="E40" s="12" t="s">
        <v>45</v>
      </c>
      <c r="F40" s="20">
        <v>610.54</v>
      </c>
      <c r="G40" s="21">
        <v>-4649.06</v>
      </c>
    </row>
    <row r="41" ht="14.1" customHeight="1" spans="1:7">
      <c r="A41" s="14" t="s">
        <v>46</v>
      </c>
      <c r="B41" s="15">
        <f>F41</f>
        <v>11000.57</v>
      </c>
      <c r="C41" s="15">
        <f>G41</f>
        <v>16260.17</v>
      </c>
      <c r="E41" s="16" t="s">
        <v>46</v>
      </c>
      <c r="F41" s="20">
        <v>11000.57</v>
      </c>
      <c r="G41" s="20">
        <v>16260.17</v>
      </c>
    </row>
    <row r="42" ht="14.1" customHeight="1" spans="1:7">
      <c r="A42" s="28" t="s">
        <v>47</v>
      </c>
      <c r="B42" s="29">
        <f>B40+B41</f>
        <v>-295185.09</v>
      </c>
      <c r="C42" s="29">
        <f>C40+C41</f>
        <v>-2001263.25</v>
      </c>
      <c r="E42" s="12" t="s">
        <v>47</v>
      </c>
      <c r="F42" s="20">
        <v>11611.11</v>
      </c>
      <c r="G42" s="20">
        <v>11611.11</v>
      </c>
    </row>
    <row r="43" ht="15" customHeight="1" spans="1:7">
      <c r="A43" s="30" t="s">
        <v>48</v>
      </c>
      <c r="B43" s="30" t="s">
        <v>49</v>
      </c>
      <c r="C43" s="31"/>
      <c r="E43" s="32" t="s">
        <v>107</v>
      </c>
      <c r="F43" s="32" t="s">
        <v>108</v>
      </c>
      <c r="G43" s="33" t="s">
        <v>109</v>
      </c>
    </row>
    <row r="44" ht="15" customHeight="1" spans="1:7">
      <c r="A44" s="30" t="s">
        <v>50</v>
      </c>
      <c r="B44" s="31"/>
      <c r="C44" s="31"/>
      <c r="E44" s="34"/>
      <c r="F44" s="34"/>
      <c r="G44" s="35"/>
    </row>
    <row r="46" spans="1:2">
      <c r="A46" t="s">
        <v>60</v>
      </c>
      <c r="B46" t="s">
        <v>114</v>
      </c>
    </row>
    <row r="47" spans="1:4">
      <c r="A47" t="s">
        <v>145</v>
      </c>
      <c r="B47" s="36">
        <v>306796.2</v>
      </c>
      <c r="C47" s="36">
        <v>2012874.36</v>
      </c>
      <c r="D47" t="s">
        <v>146</v>
      </c>
    </row>
  </sheetData>
  <mergeCells count="2">
    <mergeCell ref="A1:C1"/>
    <mergeCell ref="A3:B3"/>
  </mergeCells>
  <pageMargins left="0.75" right="0.75" top="1" bottom="1" header="0.511805555555556" footer="0.511805555555556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view="pageBreakPreview" zoomScaleNormal="100" workbookViewId="0">
      <selection activeCell="E38" sqref="C47 E38"/>
    </sheetView>
  </sheetViews>
  <sheetFormatPr defaultColWidth="9" defaultRowHeight="14.25" outlineLevelCol="6"/>
  <cols>
    <col min="1" max="1" width="40.625" customWidth="1"/>
    <col min="2" max="2" width="14.375" customWidth="1"/>
    <col min="3" max="3" width="15" customWidth="1"/>
    <col min="5" max="5" width="45.625" customWidth="1"/>
    <col min="6" max="7" width="18.625" customWidth="1"/>
  </cols>
  <sheetData>
    <row r="1" ht="36.95" customHeight="1" spans="1:3">
      <c r="A1" s="1" t="s">
        <v>54</v>
      </c>
      <c r="B1" s="1"/>
      <c r="C1" s="1"/>
    </row>
    <row r="2" ht="15" customHeight="1" spans="1:3">
      <c r="A2" s="2"/>
      <c r="B2" s="3"/>
      <c r="C2" s="2" t="s">
        <v>1</v>
      </c>
    </row>
    <row r="3" ht="15" customHeight="1" spans="1:3">
      <c r="A3" s="4" t="str">
        <f>合并分公司现金流量表!A3</f>
        <v>编制单位：</v>
      </c>
      <c r="B3" s="4"/>
      <c r="C3" s="5" t="s">
        <v>4</v>
      </c>
    </row>
    <row r="4" ht="15" customHeight="1" spans="1:7">
      <c r="A4" s="6" t="s">
        <v>5</v>
      </c>
      <c r="B4" s="7" t="s">
        <v>55</v>
      </c>
      <c r="C4" s="7" t="s">
        <v>56</v>
      </c>
      <c r="E4" s="8" t="s">
        <v>74</v>
      </c>
      <c r="F4" s="9" t="s">
        <v>55</v>
      </c>
      <c r="G4" s="9" t="s">
        <v>75</v>
      </c>
    </row>
    <row r="5" ht="15" customHeight="1" spans="1:7">
      <c r="A5" s="10" t="s">
        <v>10</v>
      </c>
      <c r="B5" s="11"/>
      <c r="C5" s="11"/>
      <c r="E5" s="12" t="s">
        <v>10</v>
      </c>
      <c r="F5" s="13"/>
      <c r="G5" s="13"/>
    </row>
    <row r="6" ht="14.1" customHeight="1" spans="1:7">
      <c r="A6" s="14" t="s">
        <v>11</v>
      </c>
      <c r="B6" s="15">
        <f>F6</f>
        <v>0</v>
      </c>
      <c r="C6" s="15">
        <f t="shared" ref="C6:C13" si="0">G6</f>
        <v>0</v>
      </c>
      <c r="E6" s="16" t="s">
        <v>76</v>
      </c>
      <c r="F6" s="17"/>
      <c r="G6" s="18"/>
    </row>
    <row r="7" ht="14.1" customHeight="1" spans="1:7">
      <c r="A7" s="14" t="s">
        <v>12</v>
      </c>
      <c r="B7" s="15">
        <f t="shared" ref="B6:B13" si="1">F7</f>
        <v>0</v>
      </c>
      <c r="C7" s="15">
        <f t="shared" si="0"/>
        <v>0</v>
      </c>
      <c r="E7" s="16" t="s">
        <v>77</v>
      </c>
      <c r="F7" s="19"/>
      <c r="G7" s="18"/>
    </row>
    <row r="8" ht="14.1" customHeight="1" spans="1:7">
      <c r="A8" s="14" t="s">
        <v>13</v>
      </c>
      <c r="B8" s="15">
        <f>F8-B47</f>
        <v>0</v>
      </c>
      <c r="C8" s="15">
        <f>G8-C47</f>
        <v>268.760000000009</v>
      </c>
      <c r="E8" s="16" t="s">
        <v>78</v>
      </c>
      <c r="F8" s="20">
        <v>88712.32</v>
      </c>
      <c r="G8" s="21">
        <v>495774.94</v>
      </c>
    </row>
    <row r="9" ht="14.1" customHeight="1" spans="1:7">
      <c r="A9" s="22" t="s">
        <v>14</v>
      </c>
      <c r="B9" s="23">
        <f>B6+B7+B8</f>
        <v>0</v>
      </c>
      <c r="C9" s="23">
        <f>C6+C7+C8</f>
        <v>268.760000000009</v>
      </c>
      <c r="E9" s="16" t="s">
        <v>79</v>
      </c>
      <c r="F9" s="24">
        <v>88712.32</v>
      </c>
      <c r="G9" s="21">
        <v>495774.94</v>
      </c>
    </row>
    <row r="10" ht="14.1" customHeight="1" spans="1:7">
      <c r="A10" s="14" t="s">
        <v>15</v>
      </c>
      <c r="B10" s="15">
        <f t="shared" si="1"/>
        <v>0</v>
      </c>
      <c r="C10" s="15">
        <f t="shared" si="0"/>
        <v>0</v>
      </c>
      <c r="E10" s="16" t="s">
        <v>80</v>
      </c>
      <c r="F10" s="19"/>
      <c r="G10" s="18"/>
    </row>
    <row r="11" ht="14.1" customHeight="1" spans="1:7">
      <c r="A11" s="14" t="s">
        <v>16</v>
      </c>
      <c r="B11" s="15">
        <f t="shared" si="1"/>
        <v>81620.63</v>
      </c>
      <c r="C11" s="15">
        <f t="shared" si="0"/>
        <v>480806.85</v>
      </c>
      <c r="E11" s="16" t="s">
        <v>81</v>
      </c>
      <c r="F11" s="20">
        <v>81620.63</v>
      </c>
      <c r="G11" s="21">
        <v>480806.85</v>
      </c>
    </row>
    <row r="12" ht="14.1" customHeight="1" spans="1:7">
      <c r="A12" s="14" t="s">
        <v>17</v>
      </c>
      <c r="B12" s="15">
        <f t="shared" si="1"/>
        <v>6988.8</v>
      </c>
      <c r="C12" s="15">
        <f t="shared" si="0"/>
        <v>21670.81</v>
      </c>
      <c r="E12" s="16" t="s">
        <v>82</v>
      </c>
      <c r="F12" s="20">
        <v>6988.8</v>
      </c>
      <c r="G12" s="21">
        <v>21670.81</v>
      </c>
    </row>
    <row r="13" ht="14.1" customHeight="1" spans="1:7">
      <c r="A13" s="14" t="s">
        <v>18</v>
      </c>
      <c r="B13" s="15">
        <f t="shared" si="1"/>
        <v>55.56</v>
      </c>
      <c r="C13" s="15">
        <f t="shared" si="0"/>
        <v>468.7</v>
      </c>
      <c r="E13" s="16" t="s">
        <v>83</v>
      </c>
      <c r="F13" s="20">
        <v>55.56</v>
      </c>
      <c r="G13" s="21">
        <v>468.7</v>
      </c>
    </row>
    <row r="14" ht="14.1" customHeight="1" spans="1:7">
      <c r="A14" s="22" t="s">
        <v>19</v>
      </c>
      <c r="B14" s="23">
        <f>B10+B11+B12+B13</f>
        <v>88664.99</v>
      </c>
      <c r="C14" s="23">
        <f>C10+C11+C12+C13</f>
        <v>502946.36</v>
      </c>
      <c r="E14" s="16" t="s">
        <v>84</v>
      </c>
      <c r="F14" s="24">
        <v>88664.99</v>
      </c>
      <c r="G14" s="21">
        <v>502946.36</v>
      </c>
    </row>
    <row r="15" ht="14.1" customHeight="1" spans="1:7">
      <c r="A15" s="22" t="s">
        <v>20</v>
      </c>
      <c r="B15" s="23">
        <f>B9-B14</f>
        <v>-88664.99</v>
      </c>
      <c r="C15" s="23">
        <f>C9-C14</f>
        <v>-502677.6</v>
      </c>
      <c r="E15" s="16" t="s">
        <v>85</v>
      </c>
      <c r="F15" s="24">
        <v>47.33</v>
      </c>
      <c r="G15" s="21">
        <v>-7171.42</v>
      </c>
    </row>
    <row r="16" ht="14.1" customHeight="1" spans="1:7">
      <c r="A16" s="25" t="s">
        <v>21</v>
      </c>
      <c r="B16" s="26"/>
      <c r="C16" s="26"/>
      <c r="E16" s="12" t="s">
        <v>21</v>
      </c>
      <c r="F16" s="19"/>
      <c r="G16" s="19"/>
    </row>
    <row r="17" ht="14.1" customHeight="1" spans="1:7">
      <c r="A17" s="14" t="s">
        <v>22</v>
      </c>
      <c r="B17" s="15">
        <f t="shared" ref="B17:B21" si="2">F17</f>
        <v>0</v>
      </c>
      <c r="C17" s="15">
        <f t="shared" ref="C17:C21" si="3">G17</f>
        <v>0</v>
      </c>
      <c r="E17" s="16" t="s">
        <v>86</v>
      </c>
      <c r="F17" s="17"/>
      <c r="G17" s="18"/>
    </row>
    <row r="18" ht="14.1" customHeight="1" spans="1:7">
      <c r="A18" s="14" t="s">
        <v>23</v>
      </c>
      <c r="B18" s="15">
        <f t="shared" si="2"/>
        <v>0</v>
      </c>
      <c r="C18" s="15">
        <f t="shared" si="3"/>
        <v>0</v>
      </c>
      <c r="E18" s="16" t="s">
        <v>87</v>
      </c>
      <c r="F18" s="17"/>
      <c r="G18" s="18"/>
    </row>
    <row r="19" ht="24" spans="1:7">
      <c r="A19" s="27" t="s">
        <v>24</v>
      </c>
      <c r="B19" s="15">
        <f t="shared" si="2"/>
        <v>0</v>
      </c>
      <c r="C19" s="15">
        <f t="shared" si="3"/>
        <v>0</v>
      </c>
      <c r="E19" s="16" t="s">
        <v>88</v>
      </c>
      <c r="F19" s="19"/>
      <c r="G19" s="18"/>
    </row>
    <row r="20" ht="14.1" customHeight="1" spans="1:7">
      <c r="A20" s="14" t="s">
        <v>25</v>
      </c>
      <c r="B20" s="15">
        <f t="shared" si="2"/>
        <v>0</v>
      </c>
      <c r="C20" s="15">
        <f t="shared" si="3"/>
        <v>0</v>
      </c>
      <c r="E20" s="16" t="s">
        <v>89</v>
      </c>
      <c r="F20" s="19"/>
      <c r="G20" s="18"/>
    </row>
    <row r="21" ht="14.1" customHeight="1" spans="1:7">
      <c r="A21" s="14" t="s">
        <v>26</v>
      </c>
      <c r="B21" s="15">
        <f t="shared" si="2"/>
        <v>0</v>
      </c>
      <c r="C21" s="15">
        <f t="shared" si="3"/>
        <v>0</v>
      </c>
      <c r="E21" s="16" t="s">
        <v>90</v>
      </c>
      <c r="F21" s="19"/>
      <c r="G21" s="18"/>
    </row>
    <row r="22" ht="14.1" customHeight="1" spans="1:7">
      <c r="A22" s="22" t="s">
        <v>27</v>
      </c>
      <c r="B22" s="23">
        <f>B17+B18+B19+B20+B21</f>
        <v>0</v>
      </c>
      <c r="C22" s="23">
        <f>C17+C18+C19+C20+C21</f>
        <v>0</v>
      </c>
      <c r="E22" s="16" t="s">
        <v>91</v>
      </c>
      <c r="F22" s="19"/>
      <c r="G22" s="18"/>
    </row>
    <row r="23" ht="24" spans="1:7">
      <c r="A23" s="27" t="s">
        <v>28</v>
      </c>
      <c r="B23" s="15">
        <f t="shared" ref="B23:B26" si="4">F23</f>
        <v>0</v>
      </c>
      <c r="C23" s="15">
        <f t="shared" ref="C23:C26" si="5">G23</f>
        <v>0</v>
      </c>
      <c r="E23" s="16" t="s">
        <v>92</v>
      </c>
      <c r="F23" s="19"/>
      <c r="G23" s="18"/>
    </row>
    <row r="24" ht="14.1" customHeight="1" spans="1:7">
      <c r="A24" s="14" t="s">
        <v>29</v>
      </c>
      <c r="B24" s="15">
        <f t="shared" si="4"/>
        <v>0</v>
      </c>
      <c r="C24" s="15">
        <f t="shared" si="5"/>
        <v>0</v>
      </c>
      <c r="E24" s="16" t="s">
        <v>93</v>
      </c>
      <c r="F24" s="19"/>
      <c r="G24" s="18"/>
    </row>
    <row r="25" ht="14.1" customHeight="1" spans="1:7">
      <c r="A25" s="14" t="s">
        <v>30</v>
      </c>
      <c r="B25" s="15">
        <f t="shared" si="4"/>
        <v>0</v>
      </c>
      <c r="C25" s="15">
        <f t="shared" si="5"/>
        <v>0</v>
      </c>
      <c r="E25" s="16" t="s">
        <v>94</v>
      </c>
      <c r="F25" s="19"/>
      <c r="G25" s="18"/>
    </row>
    <row r="26" ht="14.1" customHeight="1" spans="1:7">
      <c r="A26" s="14" t="s">
        <v>31</v>
      </c>
      <c r="B26" s="15">
        <f t="shared" si="4"/>
        <v>0</v>
      </c>
      <c r="C26" s="15">
        <f t="shared" si="5"/>
        <v>0</v>
      </c>
      <c r="E26" s="16" t="s">
        <v>95</v>
      </c>
      <c r="F26" s="19"/>
      <c r="G26" s="18"/>
    </row>
    <row r="27" ht="14.1" customHeight="1" spans="1:7">
      <c r="A27" s="22" t="s">
        <v>32</v>
      </c>
      <c r="B27" s="23">
        <f>B23+B24+B25+B26</f>
        <v>0</v>
      </c>
      <c r="C27" s="23">
        <f>C23+C24+C25+C26</f>
        <v>0</v>
      </c>
      <c r="E27" s="16" t="s">
        <v>96</v>
      </c>
      <c r="F27" s="19"/>
      <c r="G27" s="18"/>
    </row>
    <row r="28" ht="14.1" customHeight="1" spans="1:7">
      <c r="A28" s="22" t="s">
        <v>33</v>
      </c>
      <c r="B28" s="23">
        <f>B22-B27</f>
        <v>0</v>
      </c>
      <c r="C28" s="23">
        <f>C22-C27</f>
        <v>0</v>
      </c>
      <c r="E28" s="16" t="s">
        <v>97</v>
      </c>
      <c r="F28" s="19"/>
      <c r="G28" s="18"/>
    </row>
    <row r="29" ht="14.1" customHeight="1" spans="1:7">
      <c r="A29" s="25" t="s">
        <v>34</v>
      </c>
      <c r="B29" s="26"/>
      <c r="C29" s="26"/>
      <c r="E29" s="12" t="s">
        <v>34</v>
      </c>
      <c r="F29" s="19"/>
      <c r="G29" s="18"/>
    </row>
    <row r="30" ht="14.1" customHeight="1" spans="1:7">
      <c r="A30" s="14" t="s">
        <v>35</v>
      </c>
      <c r="B30" s="15">
        <f t="shared" ref="B30:B32" si="6">F30</f>
        <v>0</v>
      </c>
      <c r="C30" s="15">
        <f t="shared" ref="C30:C32" si="7">G30</f>
        <v>0</v>
      </c>
      <c r="E30" s="16" t="s">
        <v>98</v>
      </c>
      <c r="F30" s="19"/>
      <c r="G30" s="18"/>
    </row>
    <row r="31" ht="14.1" customHeight="1" spans="1:7">
      <c r="A31" s="14" t="s">
        <v>36</v>
      </c>
      <c r="B31" s="15">
        <f t="shared" si="6"/>
        <v>0</v>
      </c>
      <c r="C31" s="15">
        <f t="shared" si="7"/>
        <v>0</v>
      </c>
      <c r="E31" s="16" t="s">
        <v>99</v>
      </c>
      <c r="F31" s="19"/>
      <c r="G31" s="18"/>
    </row>
    <row r="32" ht="14.1" customHeight="1" spans="1:7">
      <c r="A32" s="14" t="s">
        <v>37</v>
      </c>
      <c r="B32" s="15">
        <f t="shared" si="6"/>
        <v>0</v>
      </c>
      <c r="C32" s="15">
        <f t="shared" si="7"/>
        <v>0</v>
      </c>
      <c r="E32" s="16" t="s">
        <v>100</v>
      </c>
      <c r="F32" s="19"/>
      <c r="G32" s="18"/>
    </row>
    <row r="33" ht="14.1" customHeight="1" spans="1:7">
      <c r="A33" s="22" t="s">
        <v>38</v>
      </c>
      <c r="B33" s="23">
        <f>B30+B31+B32</f>
        <v>0</v>
      </c>
      <c r="C33" s="23">
        <f>C30+C31+C32</f>
        <v>0</v>
      </c>
      <c r="E33" s="16" t="s">
        <v>101</v>
      </c>
      <c r="F33" s="19"/>
      <c r="G33" s="18"/>
    </row>
    <row r="34" ht="14.1" customHeight="1" spans="1:7">
      <c r="A34" s="14" t="s">
        <v>39</v>
      </c>
      <c r="B34" s="15">
        <f t="shared" ref="B34:B36" si="8">F34</f>
        <v>0</v>
      </c>
      <c r="C34" s="15">
        <f t="shared" ref="C34:C36" si="9">G34</f>
        <v>0</v>
      </c>
      <c r="E34" s="16" t="s">
        <v>102</v>
      </c>
      <c r="F34" s="19"/>
      <c r="G34" s="18"/>
    </row>
    <row r="35" ht="14.1" customHeight="1" spans="1:7">
      <c r="A35" s="14" t="s">
        <v>40</v>
      </c>
      <c r="B35" s="15">
        <f t="shared" si="8"/>
        <v>0</v>
      </c>
      <c r="C35" s="15">
        <f t="shared" si="9"/>
        <v>0</v>
      </c>
      <c r="E35" s="16" t="s">
        <v>103</v>
      </c>
      <c r="F35" s="19"/>
      <c r="G35" s="18"/>
    </row>
    <row r="36" ht="14.1" customHeight="1" spans="1:7">
      <c r="A36" s="14" t="s">
        <v>41</v>
      </c>
      <c r="B36" s="15">
        <f t="shared" si="8"/>
        <v>0</v>
      </c>
      <c r="C36" s="15">
        <f t="shared" si="9"/>
        <v>0</v>
      </c>
      <c r="E36" s="16" t="s">
        <v>104</v>
      </c>
      <c r="F36" s="19"/>
      <c r="G36" s="18"/>
    </row>
    <row r="37" ht="14.1" customHeight="1" spans="1:7">
      <c r="A37" s="22" t="s">
        <v>42</v>
      </c>
      <c r="B37" s="23">
        <f>B34+B35+B36</f>
        <v>0</v>
      </c>
      <c r="C37" s="23">
        <f>C34+C35+C36</f>
        <v>0</v>
      </c>
      <c r="E37" s="16" t="s">
        <v>105</v>
      </c>
      <c r="F37" s="19"/>
      <c r="G37" s="18"/>
    </row>
    <row r="38" ht="14.1" customHeight="1" spans="1:7">
      <c r="A38" s="22" t="s">
        <v>43</v>
      </c>
      <c r="B38" s="23">
        <f>B33-B37</f>
        <v>0</v>
      </c>
      <c r="C38" s="23">
        <f>C33-C37</f>
        <v>0</v>
      </c>
      <c r="E38" s="16" t="s">
        <v>106</v>
      </c>
      <c r="F38" s="19"/>
      <c r="G38" s="18"/>
    </row>
    <row r="39" ht="14.1" customHeight="1" spans="1:7">
      <c r="A39" s="25" t="s">
        <v>44</v>
      </c>
      <c r="B39" s="15">
        <f>F39</f>
        <v>0</v>
      </c>
      <c r="C39" s="15">
        <f>G39</f>
        <v>0</v>
      </c>
      <c r="E39" s="12" t="s">
        <v>44</v>
      </c>
      <c r="F39" s="19"/>
      <c r="G39" s="18"/>
    </row>
    <row r="40" ht="14.1" customHeight="1" spans="1:7">
      <c r="A40" s="22" t="s">
        <v>45</v>
      </c>
      <c r="B40" s="23">
        <f>B15+B28+B38+B39</f>
        <v>-88664.99</v>
      </c>
      <c r="C40" s="23">
        <f>C15+C28+C38+C39</f>
        <v>-502677.6</v>
      </c>
      <c r="E40" s="12" t="s">
        <v>45</v>
      </c>
      <c r="F40" s="20">
        <v>47.33</v>
      </c>
      <c r="G40" s="21">
        <v>-7171.42</v>
      </c>
    </row>
    <row r="41" ht="14.1" customHeight="1" spans="1:7">
      <c r="A41" s="14" t="s">
        <v>46</v>
      </c>
      <c r="B41" s="15">
        <f>F41</f>
        <v>3678.39</v>
      </c>
      <c r="C41" s="15">
        <f>G41</f>
        <v>10897.14</v>
      </c>
      <c r="E41" s="16" t="s">
        <v>46</v>
      </c>
      <c r="F41" s="20">
        <v>3678.39</v>
      </c>
      <c r="G41" s="20">
        <v>10897.14</v>
      </c>
    </row>
    <row r="42" ht="14.1" customHeight="1" spans="1:7">
      <c r="A42" s="28" t="s">
        <v>47</v>
      </c>
      <c r="B42" s="29">
        <f>B40+B41</f>
        <v>-84986.6</v>
      </c>
      <c r="C42" s="29">
        <f>C40+C41</f>
        <v>-491780.46</v>
      </c>
      <c r="E42" s="12" t="s">
        <v>47</v>
      </c>
      <c r="F42" s="20">
        <v>3725.72</v>
      </c>
      <c r="G42" s="20">
        <v>3725.72</v>
      </c>
    </row>
    <row r="43" ht="15" customHeight="1" spans="1:7">
      <c r="A43" s="30" t="s">
        <v>48</v>
      </c>
      <c r="B43" s="30" t="s">
        <v>49</v>
      </c>
      <c r="C43" s="31"/>
      <c r="E43" s="32" t="s">
        <v>107</v>
      </c>
      <c r="F43" s="32" t="s">
        <v>108</v>
      </c>
      <c r="G43" s="33" t="s">
        <v>109</v>
      </c>
    </row>
    <row r="44" ht="15" customHeight="1" spans="1:7">
      <c r="A44" s="30" t="s">
        <v>50</v>
      </c>
      <c r="B44" s="31"/>
      <c r="C44" s="31"/>
      <c r="E44" s="34"/>
      <c r="F44" s="34"/>
      <c r="G44" s="35"/>
    </row>
    <row r="46" spans="1:2">
      <c r="A46" t="s">
        <v>60</v>
      </c>
      <c r="B46" t="s">
        <v>114</v>
      </c>
    </row>
    <row r="47" spans="1:4">
      <c r="A47" t="s">
        <v>145</v>
      </c>
      <c r="B47" s="36">
        <v>88712.32</v>
      </c>
      <c r="C47" s="36">
        <v>495506.18</v>
      </c>
      <c r="D47" t="s">
        <v>146</v>
      </c>
    </row>
  </sheetData>
  <mergeCells count="2">
    <mergeCell ref="A1:C1"/>
    <mergeCell ref="A3:B3"/>
  </mergeCells>
  <pageMargins left="0.75" right="0.75" top="1" bottom="1" header="0.511805555555556" footer="0.511805555555556"/>
  <pageSetup paperSize="9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view="pageBreakPreview" zoomScaleNormal="100" workbookViewId="0">
      <selection activeCell="A3" sqref="A3:B3"/>
    </sheetView>
  </sheetViews>
  <sheetFormatPr defaultColWidth="9" defaultRowHeight="14.25" outlineLevelCol="6"/>
  <cols>
    <col min="1" max="1" width="40.625" customWidth="1"/>
    <col min="2" max="2" width="14.375" customWidth="1"/>
    <col min="3" max="3" width="15" customWidth="1"/>
    <col min="5" max="5" width="45.625" customWidth="1"/>
    <col min="6" max="7" width="18.625" customWidth="1"/>
  </cols>
  <sheetData>
    <row r="1" ht="36.95" customHeight="1" spans="1:3">
      <c r="A1" s="1" t="s">
        <v>54</v>
      </c>
      <c r="B1" s="1"/>
      <c r="C1" s="1"/>
    </row>
    <row r="2" ht="15" customHeight="1" spans="1:3">
      <c r="A2" s="2"/>
      <c r="B2" s="3"/>
      <c r="C2" s="2" t="s">
        <v>1</v>
      </c>
    </row>
    <row r="3" ht="15" customHeight="1" spans="1:3">
      <c r="A3" s="4" t="str">
        <f>合并分公司现金流量表!A3</f>
        <v>编制单位：</v>
      </c>
      <c r="B3" s="4"/>
      <c r="C3" s="5" t="s">
        <v>4</v>
      </c>
    </row>
    <row r="4" ht="15" customHeight="1" spans="1:7">
      <c r="A4" s="6" t="s">
        <v>5</v>
      </c>
      <c r="B4" s="7" t="s">
        <v>55</v>
      </c>
      <c r="C4" s="7" t="s">
        <v>56</v>
      </c>
      <c r="E4" s="8" t="s">
        <v>74</v>
      </c>
      <c r="F4" s="9" t="s">
        <v>55</v>
      </c>
      <c r="G4" s="9" t="s">
        <v>75</v>
      </c>
    </row>
    <row r="5" ht="15" customHeight="1" spans="1:7">
      <c r="A5" s="10" t="s">
        <v>10</v>
      </c>
      <c r="B5" s="11"/>
      <c r="C5" s="11"/>
      <c r="E5" s="12" t="s">
        <v>10</v>
      </c>
      <c r="F5" s="13"/>
      <c r="G5" s="13"/>
    </row>
    <row r="6" ht="14.1" customHeight="1" spans="1:7">
      <c r="A6" s="14" t="s">
        <v>11</v>
      </c>
      <c r="B6" s="15">
        <f t="shared" ref="B6:B13" si="0">F6</f>
        <v>0</v>
      </c>
      <c r="C6" s="15">
        <f t="shared" ref="C6:C13" si="1">G6</f>
        <v>0</v>
      </c>
      <c r="E6" s="16" t="s">
        <v>76</v>
      </c>
      <c r="F6" s="17"/>
      <c r="G6" s="18"/>
    </row>
    <row r="7" ht="14.1" customHeight="1" spans="1:7">
      <c r="A7" s="14" t="s">
        <v>12</v>
      </c>
      <c r="B7" s="15">
        <f t="shared" si="0"/>
        <v>0</v>
      </c>
      <c r="C7" s="15">
        <f t="shared" si="1"/>
        <v>0</v>
      </c>
      <c r="E7" s="16" t="s">
        <v>77</v>
      </c>
      <c r="F7" s="19"/>
      <c r="G7" s="18"/>
    </row>
    <row r="8" ht="14.1" customHeight="1" spans="1:7">
      <c r="A8" s="14" t="s">
        <v>13</v>
      </c>
      <c r="B8" s="15">
        <f>F8-B47</f>
        <v>0</v>
      </c>
      <c r="C8" s="15">
        <f>G8-C47</f>
        <v>1.38000000000466</v>
      </c>
      <c r="E8" s="16" t="s">
        <v>78</v>
      </c>
      <c r="F8" s="20">
        <v>76819</v>
      </c>
      <c r="G8" s="21">
        <v>104435.38</v>
      </c>
    </row>
    <row r="9" ht="14.1" customHeight="1" spans="1:7">
      <c r="A9" s="22" t="s">
        <v>14</v>
      </c>
      <c r="B9" s="23">
        <f>B6+B7+B8</f>
        <v>0</v>
      </c>
      <c r="C9" s="23">
        <f>C6+C7+C8</f>
        <v>1.38000000000466</v>
      </c>
      <c r="E9" s="16" t="s">
        <v>79</v>
      </c>
      <c r="F9" s="24">
        <v>76819</v>
      </c>
      <c r="G9" s="21">
        <v>104435.38</v>
      </c>
    </row>
    <row r="10" ht="14.1" customHeight="1" spans="1:7">
      <c r="A10" s="14" t="s">
        <v>15</v>
      </c>
      <c r="B10" s="15">
        <f t="shared" si="0"/>
        <v>0</v>
      </c>
      <c r="C10" s="15">
        <f t="shared" si="1"/>
        <v>0</v>
      </c>
      <c r="E10" s="16" t="s">
        <v>80</v>
      </c>
      <c r="F10" s="19"/>
      <c r="G10" s="18"/>
    </row>
    <row r="11" ht="14.1" customHeight="1" spans="1:7">
      <c r="A11" s="14" t="s">
        <v>16</v>
      </c>
      <c r="B11" s="15">
        <f t="shared" si="0"/>
        <v>81845.11</v>
      </c>
      <c r="C11" s="15">
        <f t="shared" si="1"/>
        <v>94860.11</v>
      </c>
      <c r="E11" s="16" t="s">
        <v>81</v>
      </c>
      <c r="F11" s="20">
        <v>81845.11</v>
      </c>
      <c r="G11" s="21">
        <v>94860.11</v>
      </c>
    </row>
    <row r="12" ht="14.1" customHeight="1" spans="1:7">
      <c r="A12" s="14" t="s">
        <v>17</v>
      </c>
      <c r="B12" s="15">
        <f t="shared" si="0"/>
        <v>0</v>
      </c>
      <c r="C12" s="15">
        <f t="shared" si="1"/>
        <v>0</v>
      </c>
      <c r="E12" s="16" t="s">
        <v>82</v>
      </c>
      <c r="F12" s="20"/>
      <c r="G12" s="21"/>
    </row>
    <row r="13" ht="14.1" customHeight="1" spans="1:7">
      <c r="A13" s="14" t="s">
        <v>18</v>
      </c>
      <c r="B13" s="15">
        <f t="shared" si="0"/>
        <v>50.93</v>
      </c>
      <c r="C13" s="15">
        <f t="shared" si="1"/>
        <v>100.93</v>
      </c>
      <c r="E13" s="16" t="s">
        <v>83</v>
      </c>
      <c r="F13" s="20">
        <v>50.93</v>
      </c>
      <c r="G13" s="21">
        <v>100.93</v>
      </c>
    </row>
    <row r="14" ht="14.1" customHeight="1" spans="1:7">
      <c r="A14" s="22" t="s">
        <v>19</v>
      </c>
      <c r="B14" s="23">
        <f>B10+B11+B12+B13</f>
        <v>81896.04</v>
      </c>
      <c r="C14" s="23">
        <f>C10+C11+C12+C13</f>
        <v>94961.04</v>
      </c>
      <c r="E14" s="16" t="s">
        <v>84</v>
      </c>
      <c r="F14" s="24">
        <v>81896.04</v>
      </c>
      <c r="G14" s="21">
        <v>94961.04</v>
      </c>
    </row>
    <row r="15" ht="14.1" customHeight="1" spans="1:7">
      <c r="A15" s="22" t="s">
        <v>20</v>
      </c>
      <c r="B15" s="23">
        <f>B9-B14</f>
        <v>-81896.04</v>
      </c>
      <c r="C15" s="23">
        <f>C9-C14</f>
        <v>-94959.66</v>
      </c>
      <c r="E15" s="16" t="s">
        <v>85</v>
      </c>
      <c r="F15" s="24">
        <v>-5077.04</v>
      </c>
      <c r="G15" s="21">
        <v>9474.34</v>
      </c>
    </row>
    <row r="16" ht="14.1" customHeight="1" spans="1:7">
      <c r="A16" s="25" t="s">
        <v>21</v>
      </c>
      <c r="B16" s="26"/>
      <c r="C16" s="26"/>
      <c r="E16" s="12" t="s">
        <v>21</v>
      </c>
      <c r="F16" s="19"/>
      <c r="G16" s="19"/>
    </row>
    <row r="17" ht="14.1" customHeight="1" spans="1:7">
      <c r="A17" s="14" t="s">
        <v>22</v>
      </c>
      <c r="B17" s="15">
        <f t="shared" ref="B17:B21" si="2">F17</f>
        <v>0</v>
      </c>
      <c r="C17" s="15">
        <f t="shared" ref="C17:C21" si="3">G17</f>
        <v>0</v>
      </c>
      <c r="E17" s="16" t="s">
        <v>86</v>
      </c>
      <c r="F17" s="17"/>
      <c r="G17" s="18"/>
    </row>
    <row r="18" ht="14.1" customHeight="1" spans="1:7">
      <c r="A18" s="14" t="s">
        <v>23</v>
      </c>
      <c r="B18" s="15">
        <f t="shared" si="2"/>
        <v>0</v>
      </c>
      <c r="C18" s="15">
        <f t="shared" si="3"/>
        <v>0</v>
      </c>
      <c r="E18" s="16" t="s">
        <v>87</v>
      </c>
      <c r="F18" s="17"/>
      <c r="G18" s="18"/>
    </row>
    <row r="19" ht="24" spans="1:7">
      <c r="A19" s="27" t="s">
        <v>24</v>
      </c>
      <c r="B19" s="15">
        <f t="shared" si="2"/>
        <v>0</v>
      </c>
      <c r="C19" s="15">
        <f t="shared" si="3"/>
        <v>0</v>
      </c>
      <c r="E19" s="16" t="s">
        <v>88</v>
      </c>
      <c r="F19" s="19"/>
      <c r="G19" s="18"/>
    </row>
    <row r="20" ht="14.1" customHeight="1" spans="1:7">
      <c r="A20" s="14" t="s">
        <v>25</v>
      </c>
      <c r="B20" s="15">
        <f t="shared" si="2"/>
        <v>0</v>
      </c>
      <c r="C20" s="15">
        <f t="shared" si="3"/>
        <v>0</v>
      </c>
      <c r="E20" s="16" t="s">
        <v>89</v>
      </c>
      <c r="F20" s="19"/>
      <c r="G20" s="18"/>
    </row>
    <row r="21" ht="14.1" customHeight="1" spans="1:7">
      <c r="A21" s="14" t="s">
        <v>26</v>
      </c>
      <c r="B21" s="15">
        <f t="shared" si="2"/>
        <v>0</v>
      </c>
      <c r="C21" s="15">
        <f t="shared" si="3"/>
        <v>0</v>
      </c>
      <c r="E21" s="16" t="s">
        <v>90</v>
      </c>
      <c r="F21" s="19"/>
      <c r="G21" s="18"/>
    </row>
    <row r="22" ht="14.1" customHeight="1" spans="1:7">
      <c r="A22" s="22" t="s">
        <v>27</v>
      </c>
      <c r="B22" s="23">
        <f>B17+B18+B19+B20+B21</f>
        <v>0</v>
      </c>
      <c r="C22" s="23">
        <f>C17+C18+C19+C20+C21</f>
        <v>0</v>
      </c>
      <c r="E22" s="16" t="s">
        <v>91</v>
      </c>
      <c r="F22" s="19"/>
      <c r="G22" s="18"/>
    </row>
    <row r="23" ht="24" spans="1:7">
      <c r="A23" s="27" t="s">
        <v>28</v>
      </c>
      <c r="B23" s="15">
        <f t="shared" ref="B23:B26" si="4">F23</f>
        <v>0</v>
      </c>
      <c r="C23" s="15">
        <f t="shared" ref="C23:C26" si="5">G23</f>
        <v>0</v>
      </c>
      <c r="E23" s="16" t="s">
        <v>92</v>
      </c>
      <c r="F23" s="19"/>
      <c r="G23" s="18"/>
    </row>
    <row r="24" ht="14.1" customHeight="1" spans="1:7">
      <c r="A24" s="14" t="s">
        <v>29</v>
      </c>
      <c r="B24" s="15">
        <f t="shared" si="4"/>
        <v>0</v>
      </c>
      <c r="C24" s="15">
        <f t="shared" si="5"/>
        <v>0</v>
      </c>
      <c r="E24" s="16" t="s">
        <v>93</v>
      </c>
      <c r="F24" s="19"/>
      <c r="G24" s="18"/>
    </row>
    <row r="25" ht="14.1" customHeight="1" spans="1:7">
      <c r="A25" s="14" t="s">
        <v>30</v>
      </c>
      <c r="B25" s="15">
        <f t="shared" si="4"/>
        <v>0</v>
      </c>
      <c r="C25" s="15">
        <f t="shared" si="5"/>
        <v>0</v>
      </c>
      <c r="E25" s="16" t="s">
        <v>94</v>
      </c>
      <c r="F25" s="19"/>
      <c r="G25" s="18"/>
    </row>
    <row r="26" ht="14.1" customHeight="1" spans="1:7">
      <c r="A26" s="14" t="s">
        <v>31</v>
      </c>
      <c r="B26" s="15">
        <f t="shared" si="4"/>
        <v>0</v>
      </c>
      <c r="C26" s="15">
        <f t="shared" si="5"/>
        <v>0</v>
      </c>
      <c r="E26" s="16" t="s">
        <v>95</v>
      </c>
      <c r="F26" s="19"/>
      <c r="G26" s="18"/>
    </row>
    <row r="27" ht="14.1" customHeight="1" spans="1:7">
      <c r="A27" s="22" t="s">
        <v>32</v>
      </c>
      <c r="B27" s="23">
        <f>B23+B24+B25+B26</f>
        <v>0</v>
      </c>
      <c r="C27" s="23">
        <f>C23+C24+C25+C26</f>
        <v>0</v>
      </c>
      <c r="E27" s="16" t="s">
        <v>96</v>
      </c>
      <c r="F27" s="19"/>
      <c r="G27" s="18"/>
    </row>
    <row r="28" ht="14.1" customHeight="1" spans="1:7">
      <c r="A28" s="22" t="s">
        <v>33</v>
      </c>
      <c r="B28" s="23">
        <f>B22-B27</f>
        <v>0</v>
      </c>
      <c r="C28" s="23">
        <f>C22-C27</f>
        <v>0</v>
      </c>
      <c r="E28" s="16" t="s">
        <v>97</v>
      </c>
      <c r="F28" s="19"/>
      <c r="G28" s="18"/>
    </row>
    <row r="29" ht="14.1" customHeight="1" spans="1:7">
      <c r="A29" s="25" t="s">
        <v>34</v>
      </c>
      <c r="B29" s="26"/>
      <c r="C29" s="26"/>
      <c r="E29" s="12" t="s">
        <v>34</v>
      </c>
      <c r="F29" s="19"/>
      <c r="G29" s="18"/>
    </row>
    <row r="30" ht="14.1" customHeight="1" spans="1:7">
      <c r="A30" s="14" t="s">
        <v>35</v>
      </c>
      <c r="B30" s="15">
        <f t="shared" ref="B30:B32" si="6">F30</f>
        <v>0</v>
      </c>
      <c r="C30" s="15">
        <f t="shared" ref="C30:C32" si="7">G30</f>
        <v>0</v>
      </c>
      <c r="E30" s="16" t="s">
        <v>98</v>
      </c>
      <c r="F30" s="19"/>
      <c r="G30" s="18"/>
    </row>
    <row r="31" ht="14.1" customHeight="1" spans="1:7">
      <c r="A31" s="14" t="s">
        <v>36</v>
      </c>
      <c r="B31" s="15">
        <f t="shared" si="6"/>
        <v>0</v>
      </c>
      <c r="C31" s="15">
        <f t="shared" si="7"/>
        <v>0</v>
      </c>
      <c r="E31" s="16" t="s">
        <v>99</v>
      </c>
      <c r="F31" s="19"/>
      <c r="G31" s="18"/>
    </row>
    <row r="32" ht="14.1" customHeight="1" spans="1:7">
      <c r="A32" s="14" t="s">
        <v>37</v>
      </c>
      <c r="B32" s="15">
        <f t="shared" si="6"/>
        <v>0</v>
      </c>
      <c r="C32" s="15">
        <f t="shared" si="7"/>
        <v>0</v>
      </c>
      <c r="E32" s="16" t="s">
        <v>100</v>
      </c>
      <c r="F32" s="19"/>
      <c r="G32" s="18"/>
    </row>
    <row r="33" ht="14.1" customHeight="1" spans="1:7">
      <c r="A33" s="22" t="s">
        <v>38</v>
      </c>
      <c r="B33" s="23">
        <f>B30+B31+B32</f>
        <v>0</v>
      </c>
      <c r="C33" s="23">
        <f>C30+C31+C32</f>
        <v>0</v>
      </c>
      <c r="E33" s="16" t="s">
        <v>101</v>
      </c>
      <c r="F33" s="19"/>
      <c r="G33" s="18"/>
    </row>
    <row r="34" ht="14.1" customHeight="1" spans="1:7">
      <c r="A34" s="14" t="s">
        <v>39</v>
      </c>
      <c r="B34" s="15">
        <f t="shared" ref="B34:B36" si="8">F34</f>
        <v>0</v>
      </c>
      <c r="C34" s="15">
        <f t="shared" ref="C34:C36" si="9">G34</f>
        <v>0</v>
      </c>
      <c r="E34" s="16" t="s">
        <v>102</v>
      </c>
      <c r="F34" s="19"/>
      <c r="G34" s="18"/>
    </row>
    <row r="35" ht="14.1" customHeight="1" spans="1:7">
      <c r="A35" s="14" t="s">
        <v>40</v>
      </c>
      <c r="B35" s="15">
        <f t="shared" si="8"/>
        <v>0</v>
      </c>
      <c r="C35" s="15">
        <f t="shared" si="9"/>
        <v>0</v>
      </c>
      <c r="E35" s="16" t="s">
        <v>103</v>
      </c>
      <c r="F35" s="19"/>
      <c r="G35" s="18"/>
    </row>
    <row r="36" ht="14.1" customHeight="1" spans="1:7">
      <c r="A36" s="14" t="s">
        <v>41</v>
      </c>
      <c r="B36" s="15">
        <f t="shared" si="8"/>
        <v>0</v>
      </c>
      <c r="C36" s="15">
        <f t="shared" si="9"/>
        <v>0</v>
      </c>
      <c r="E36" s="16" t="s">
        <v>104</v>
      </c>
      <c r="F36" s="19"/>
      <c r="G36" s="18"/>
    </row>
    <row r="37" ht="14.1" customHeight="1" spans="1:7">
      <c r="A37" s="22" t="s">
        <v>42</v>
      </c>
      <c r="B37" s="23">
        <f>B34+B35+B36</f>
        <v>0</v>
      </c>
      <c r="C37" s="23">
        <f>C34+C35+C36</f>
        <v>0</v>
      </c>
      <c r="E37" s="16" t="s">
        <v>105</v>
      </c>
      <c r="F37" s="19"/>
      <c r="G37" s="18"/>
    </row>
    <row r="38" ht="14.1" customHeight="1" spans="1:7">
      <c r="A38" s="22" t="s">
        <v>43</v>
      </c>
      <c r="B38" s="23">
        <f>B33-B37</f>
        <v>0</v>
      </c>
      <c r="C38" s="23">
        <f>C33-C37</f>
        <v>0</v>
      </c>
      <c r="E38" s="16" t="s">
        <v>106</v>
      </c>
      <c r="F38" s="19"/>
      <c r="G38" s="18"/>
    </row>
    <row r="39" ht="14.1" customHeight="1" spans="1:7">
      <c r="A39" s="25" t="s">
        <v>44</v>
      </c>
      <c r="B39" s="15">
        <f>F39</f>
        <v>0</v>
      </c>
      <c r="C39" s="15">
        <f>G39</f>
        <v>0</v>
      </c>
      <c r="E39" s="12" t="s">
        <v>44</v>
      </c>
      <c r="F39" s="19"/>
      <c r="G39" s="18"/>
    </row>
    <row r="40" ht="14.1" customHeight="1" spans="1:7">
      <c r="A40" s="22" t="s">
        <v>45</v>
      </c>
      <c r="B40" s="23">
        <f>B15+B28+B38+B39</f>
        <v>-81896.04</v>
      </c>
      <c r="C40" s="23">
        <f>C15+C28+C38+C39</f>
        <v>-94959.66</v>
      </c>
      <c r="E40" s="12" t="s">
        <v>45</v>
      </c>
      <c r="F40" s="20">
        <v>-5077.04</v>
      </c>
      <c r="G40" s="21">
        <v>9474.34</v>
      </c>
    </row>
    <row r="41" ht="14.1" customHeight="1" spans="1:7">
      <c r="A41" s="14" t="s">
        <v>46</v>
      </c>
      <c r="B41" s="15">
        <f>F41</f>
        <v>14551.38</v>
      </c>
      <c r="C41" s="15">
        <f>G41</f>
        <v>0</v>
      </c>
      <c r="E41" s="16" t="s">
        <v>46</v>
      </c>
      <c r="F41" s="20">
        <v>14551.38</v>
      </c>
      <c r="G41" s="20"/>
    </row>
    <row r="42" ht="14.1" customHeight="1" spans="1:7">
      <c r="A42" s="28" t="s">
        <v>47</v>
      </c>
      <c r="B42" s="29">
        <f>B40+B41</f>
        <v>-67344.66</v>
      </c>
      <c r="C42" s="29">
        <f>C40+C41</f>
        <v>-94959.66</v>
      </c>
      <c r="E42" s="12" t="s">
        <v>47</v>
      </c>
      <c r="F42" s="20">
        <v>9474.34</v>
      </c>
      <c r="G42" s="20">
        <v>9474.34</v>
      </c>
    </row>
    <row r="43" ht="15" customHeight="1" spans="1:7">
      <c r="A43" s="30" t="s">
        <v>48</v>
      </c>
      <c r="B43" s="30" t="s">
        <v>49</v>
      </c>
      <c r="C43" s="31"/>
      <c r="E43" s="32" t="s">
        <v>107</v>
      </c>
      <c r="F43" s="32" t="s">
        <v>108</v>
      </c>
      <c r="G43" s="33" t="s">
        <v>109</v>
      </c>
    </row>
    <row r="44" ht="15" customHeight="1" spans="1:7">
      <c r="A44" s="30" t="s">
        <v>50</v>
      </c>
      <c r="B44" s="31"/>
      <c r="C44" s="31"/>
      <c r="E44" s="34"/>
      <c r="F44" s="34"/>
      <c r="G44" s="35"/>
    </row>
    <row r="46" spans="1:2">
      <c r="A46" t="s">
        <v>60</v>
      </c>
      <c r="B46" t="s">
        <v>114</v>
      </c>
    </row>
    <row r="47" spans="1:4">
      <c r="A47" t="s">
        <v>145</v>
      </c>
      <c r="B47" s="36">
        <v>76819</v>
      </c>
      <c r="C47" s="36">
        <v>104434</v>
      </c>
      <c r="D47" t="s">
        <v>146</v>
      </c>
    </row>
  </sheetData>
  <mergeCells count="2">
    <mergeCell ref="A1:C1"/>
    <mergeCell ref="A3:B3"/>
  </mergeCells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9"/>
  <sheetViews>
    <sheetView tabSelected="1" view="pageBreakPreview" zoomScaleNormal="100" workbookViewId="0">
      <selection activeCell="A63" sqref="A63"/>
    </sheetView>
  </sheetViews>
  <sheetFormatPr defaultColWidth="9" defaultRowHeight="14.25"/>
  <cols>
    <col min="1" max="1" width="40.625" customWidth="1"/>
    <col min="2" max="2" width="14.375" customWidth="1"/>
    <col min="3" max="3" width="15" customWidth="1"/>
    <col min="5" max="5" width="18.25" customWidth="1"/>
    <col min="6" max="6" width="39.625" customWidth="1"/>
    <col min="7" max="7" width="18" customWidth="1"/>
    <col min="8" max="8" width="19.25" customWidth="1"/>
  </cols>
  <sheetData>
    <row r="1" ht="36.95" customHeight="1" spans="1:3">
      <c r="A1" s="1" t="s">
        <v>54</v>
      </c>
      <c r="B1" s="1"/>
      <c r="C1" s="1"/>
    </row>
    <row r="2" ht="15" customHeight="1" spans="1:3">
      <c r="A2" s="2"/>
      <c r="B2" s="3"/>
      <c r="C2" s="2" t="s">
        <v>1</v>
      </c>
    </row>
    <row r="3" ht="15" customHeight="1" spans="1:3">
      <c r="A3" s="107" t="s">
        <v>2</v>
      </c>
      <c r="B3" s="108" t="str">
        <f>合并现金流量表!B3</f>
        <v>20XX 年 X月</v>
      </c>
      <c r="C3" s="5" t="s">
        <v>4</v>
      </c>
    </row>
    <row r="4" ht="15" customHeight="1" spans="1:8">
      <c r="A4" s="6" t="s">
        <v>5</v>
      </c>
      <c r="B4" s="7" t="s">
        <v>55</v>
      </c>
      <c r="C4" s="7" t="s">
        <v>56</v>
      </c>
      <c r="F4" s="6" t="s">
        <v>5</v>
      </c>
      <c r="G4" s="7" t="s">
        <v>55</v>
      </c>
      <c r="H4" s="7" t="s">
        <v>56</v>
      </c>
    </row>
    <row r="5" ht="15" customHeight="1" spans="1:8">
      <c r="A5" s="10" t="s">
        <v>10</v>
      </c>
      <c r="B5" s="11"/>
      <c r="C5" s="11"/>
      <c r="F5" s="10" t="s">
        <v>10</v>
      </c>
      <c r="G5" s="11"/>
      <c r="H5" s="11"/>
    </row>
    <row r="6" ht="14.1" customHeight="1" spans="1:8">
      <c r="A6" s="14" t="s">
        <v>11</v>
      </c>
      <c r="B6" s="29">
        <f>G6</f>
        <v>45760585.01</v>
      </c>
      <c r="C6" s="29">
        <f>H6</f>
        <v>216052936.65</v>
      </c>
      <c r="F6" s="14" t="s">
        <v>11</v>
      </c>
      <c r="G6" s="29">
        <f>合并分公司现金流量表!B6</f>
        <v>45760585.01</v>
      </c>
      <c r="H6" s="29">
        <f>合并分公司现金流量表!C6</f>
        <v>216052936.65</v>
      </c>
    </row>
    <row r="7" ht="14.1" customHeight="1" spans="1:8">
      <c r="A7" s="14" t="s">
        <v>12</v>
      </c>
      <c r="B7" s="29">
        <f>G7</f>
        <v>0</v>
      </c>
      <c r="C7" s="29">
        <f>H7</f>
        <v>35911.51</v>
      </c>
      <c r="F7" s="14" t="s">
        <v>12</v>
      </c>
      <c r="G7" s="29">
        <f>合并分公司现金流量表!B7</f>
        <v>0</v>
      </c>
      <c r="H7" s="29">
        <f>合并分公司现金流量表!C7</f>
        <v>35911.51</v>
      </c>
    </row>
    <row r="8" ht="14.1" customHeight="1" spans="1:8">
      <c r="A8" s="14" t="s">
        <v>13</v>
      </c>
      <c r="B8" s="29">
        <f>G8-B54-B57</f>
        <v>1817768.34</v>
      </c>
      <c r="C8" s="29">
        <f>H8-C54-C57</f>
        <v>7646937.9</v>
      </c>
      <c r="E8">
        <v>4750909.76</v>
      </c>
      <c r="F8" s="14" t="s">
        <v>13</v>
      </c>
      <c r="G8" s="29">
        <f>合并分公司现金流量表!B8</f>
        <v>1846392.9</v>
      </c>
      <c r="H8" s="29">
        <f>合并分公司现金流量表!C8</f>
        <v>22625562.46</v>
      </c>
    </row>
    <row r="9" ht="14.1" customHeight="1" spans="1:8">
      <c r="A9" s="22" t="s">
        <v>14</v>
      </c>
      <c r="B9" s="23">
        <f>B6+B7+B8</f>
        <v>47578353.35</v>
      </c>
      <c r="C9" s="23">
        <f>C6+C7+C8</f>
        <v>223735786.06</v>
      </c>
      <c r="F9" s="22" t="s">
        <v>14</v>
      </c>
      <c r="G9" s="29">
        <f>合并分公司现金流量表!B9</f>
        <v>47606977.91</v>
      </c>
      <c r="H9" s="29">
        <f>合并分公司现金流量表!C9</f>
        <v>238714410.62</v>
      </c>
    </row>
    <row r="10" ht="14.1" customHeight="1" spans="1:8">
      <c r="A10" s="14" t="s">
        <v>15</v>
      </c>
      <c r="B10" s="77">
        <f>G10-B52-B53-B59</f>
        <v>18799894.46</v>
      </c>
      <c r="C10" s="77">
        <f>H10-C52-C53-C59</f>
        <v>166051740.25</v>
      </c>
      <c r="F10" s="14" t="s">
        <v>15</v>
      </c>
      <c r="G10" s="29">
        <f>合并分公司现金流量表!B10</f>
        <v>22614767.26</v>
      </c>
      <c r="H10" s="29">
        <f>合并分公司现金流量表!C10</f>
        <v>180622013.05</v>
      </c>
    </row>
    <row r="11" ht="14.1" customHeight="1" spans="1:8">
      <c r="A11" s="14" t="s">
        <v>16</v>
      </c>
      <c r="B11" s="29">
        <f>G11</f>
        <v>4221519.64</v>
      </c>
      <c r="C11" s="29">
        <f>H11</f>
        <v>25867368.46</v>
      </c>
      <c r="F11" s="14" t="s">
        <v>16</v>
      </c>
      <c r="G11" s="29">
        <f>合并分公司现金流量表!B11</f>
        <v>4221519.64</v>
      </c>
      <c r="H11" s="29">
        <f>合并分公司现金流量表!C11</f>
        <v>25867368.46</v>
      </c>
    </row>
    <row r="12" ht="14.1" customHeight="1" spans="1:8">
      <c r="A12" s="14" t="s">
        <v>17</v>
      </c>
      <c r="B12" s="29">
        <f>G12</f>
        <v>1785572.63</v>
      </c>
      <c r="C12" s="29">
        <f>H12</f>
        <v>12928793.09</v>
      </c>
      <c r="F12" s="14" t="s">
        <v>17</v>
      </c>
      <c r="G12" s="29">
        <f>合并分公司现金流量表!B12</f>
        <v>1785572.63</v>
      </c>
      <c r="H12" s="29">
        <f>合并分公司现金流量表!C12</f>
        <v>12928793.09</v>
      </c>
    </row>
    <row r="13" ht="14.1" customHeight="1" spans="1:8">
      <c r="A13" s="14" t="s">
        <v>18</v>
      </c>
      <c r="B13" s="29">
        <f>G13-B55-B48-B58</f>
        <v>3253442.03</v>
      </c>
      <c r="C13" s="29">
        <f>H13-C55-C48-C58</f>
        <v>16272122.29</v>
      </c>
      <c r="F13" s="14" t="s">
        <v>18</v>
      </c>
      <c r="G13" s="29">
        <f>合并分公司现金流量表!B13</f>
        <v>4903442.03</v>
      </c>
      <c r="H13" s="29">
        <f>合并分公司现金流量表!C13</f>
        <v>24829462.29</v>
      </c>
    </row>
    <row r="14" ht="14.1" customHeight="1" spans="1:8">
      <c r="A14" s="22" t="s">
        <v>19</v>
      </c>
      <c r="B14" s="23">
        <f>B10+B11+B12+B13</f>
        <v>28060428.76</v>
      </c>
      <c r="C14" s="23">
        <f>C10+C11+C12+C13</f>
        <v>221120024.09</v>
      </c>
      <c r="F14" s="22" t="s">
        <v>19</v>
      </c>
      <c r="G14" s="29">
        <f>合并分公司现金流量表!B14</f>
        <v>33525301.56</v>
      </c>
      <c r="H14" s="29">
        <f>合并分公司现金流量表!C14</f>
        <v>244247636.89</v>
      </c>
    </row>
    <row r="15" ht="14.1" customHeight="1" spans="1:8">
      <c r="A15" s="22" t="s">
        <v>20</v>
      </c>
      <c r="B15" s="23">
        <f>B9-B14</f>
        <v>19517924.59</v>
      </c>
      <c r="C15" s="23">
        <f>C9-C14</f>
        <v>2615761.97</v>
      </c>
      <c r="F15" s="22" t="s">
        <v>20</v>
      </c>
      <c r="G15" s="29">
        <f>合并分公司现金流量表!B15</f>
        <v>14081676.35</v>
      </c>
      <c r="H15" s="29">
        <f>合并分公司现金流量表!C15</f>
        <v>-5533226.27000001</v>
      </c>
    </row>
    <row r="16" ht="14.1" customHeight="1" spans="1:8">
      <c r="A16" s="25" t="s">
        <v>21</v>
      </c>
      <c r="B16" s="26"/>
      <c r="C16" s="26"/>
      <c r="F16" s="25" t="s">
        <v>21</v>
      </c>
      <c r="G16" s="29">
        <f>合并分公司现金流量表!B16</f>
        <v>0</v>
      </c>
      <c r="H16" s="29">
        <f>合并分公司现金流量表!C16</f>
        <v>0</v>
      </c>
    </row>
    <row r="17" ht="14.1" customHeight="1" spans="1:8">
      <c r="A17" s="14" t="s">
        <v>22</v>
      </c>
      <c r="B17" s="29">
        <f>G17-B56</f>
        <v>90000000</v>
      </c>
      <c r="C17" s="29">
        <f>H17-C56</f>
        <v>349000000</v>
      </c>
      <c r="F17" s="14" t="s">
        <v>22</v>
      </c>
      <c r="G17" s="29">
        <f>合并分公司现金流量表!B17</f>
        <v>90000000</v>
      </c>
      <c r="H17" s="29">
        <f>合并分公司现金流量表!C17</f>
        <v>349000000</v>
      </c>
    </row>
    <row r="18" ht="14.1" customHeight="1" spans="1:8">
      <c r="A18" s="14" t="s">
        <v>23</v>
      </c>
      <c r="B18" s="29">
        <f>G18</f>
        <v>1525450</v>
      </c>
      <c r="C18" s="29">
        <f>H18</f>
        <v>3508140.07</v>
      </c>
      <c r="F18" s="14" t="s">
        <v>23</v>
      </c>
      <c r="G18" s="29">
        <f>合并分公司现金流量表!B18</f>
        <v>1525450</v>
      </c>
      <c r="H18" s="29">
        <f>合并分公司现金流量表!C18</f>
        <v>3508140.07</v>
      </c>
    </row>
    <row r="19" ht="24" spans="1:8">
      <c r="A19" s="27" t="s">
        <v>24</v>
      </c>
      <c r="B19" s="29">
        <f>G19</f>
        <v>12217.32</v>
      </c>
      <c r="C19" s="29">
        <f>H19</f>
        <v>226979.89</v>
      </c>
      <c r="F19" s="27" t="s">
        <v>24</v>
      </c>
      <c r="G19" s="29">
        <f>合并分公司现金流量表!B19</f>
        <v>12217.32</v>
      </c>
      <c r="H19" s="29">
        <f>合并分公司现金流量表!C19</f>
        <v>226979.89</v>
      </c>
    </row>
    <row r="20" ht="14.1" customHeight="1" spans="1:8">
      <c r="A20" s="14" t="s">
        <v>25</v>
      </c>
      <c r="B20" s="29">
        <f>G20</f>
        <v>0</v>
      </c>
      <c r="C20" s="29">
        <f>H20</f>
        <v>0</v>
      </c>
      <c r="F20" s="14" t="s">
        <v>25</v>
      </c>
      <c r="G20" s="29">
        <f>合并分公司现金流量表!B20</f>
        <v>0</v>
      </c>
      <c r="H20" s="29">
        <f>合并分公司现金流量表!C20</f>
        <v>0</v>
      </c>
    </row>
    <row r="21" ht="14.1" customHeight="1" spans="1:8">
      <c r="A21" s="14" t="s">
        <v>26</v>
      </c>
      <c r="B21" s="29">
        <f>G21</f>
        <v>0</v>
      </c>
      <c r="C21" s="29">
        <f>H21</f>
        <v>0</v>
      </c>
      <c r="F21" s="14" t="s">
        <v>26</v>
      </c>
      <c r="G21" s="29">
        <f>合并分公司现金流量表!B21</f>
        <v>0</v>
      </c>
      <c r="H21" s="29">
        <f>合并分公司现金流量表!C21</f>
        <v>0</v>
      </c>
    </row>
    <row r="22" ht="14.1" customHeight="1" spans="1:8">
      <c r="A22" s="22" t="s">
        <v>27</v>
      </c>
      <c r="B22" s="23">
        <f>B17+B18+B19+B20+B21</f>
        <v>91537667.32</v>
      </c>
      <c r="C22" s="23">
        <f>C17+C18+C19+C20+C21</f>
        <v>352735119.96</v>
      </c>
      <c r="F22" s="22" t="s">
        <v>27</v>
      </c>
      <c r="G22" s="29">
        <f>合并分公司现金流量表!B22</f>
        <v>91537667.32</v>
      </c>
      <c r="H22" s="29">
        <f>合并分公司现金流量表!C22</f>
        <v>352735119.96</v>
      </c>
    </row>
    <row r="23" ht="24" spans="1:8">
      <c r="A23" s="27" t="s">
        <v>28</v>
      </c>
      <c r="B23" s="29">
        <f>G23</f>
        <v>36749.68</v>
      </c>
      <c r="C23" s="29">
        <f>H23</f>
        <v>1316929.3</v>
      </c>
      <c r="F23" s="27" t="s">
        <v>28</v>
      </c>
      <c r="G23" s="29">
        <f>合并分公司现金流量表!B23</f>
        <v>36749.68</v>
      </c>
      <c r="H23" s="29">
        <f>合并分公司现金流量表!C23</f>
        <v>1316929.3</v>
      </c>
    </row>
    <row r="24" ht="14.1" customHeight="1" spans="1:8">
      <c r="A24" s="14" t="s">
        <v>29</v>
      </c>
      <c r="B24" s="77">
        <f>G24-B49-B50</f>
        <v>20000000</v>
      </c>
      <c r="C24" s="77">
        <f>H24-C49-C50</f>
        <v>369000000</v>
      </c>
      <c r="F24" s="14" t="s">
        <v>29</v>
      </c>
      <c r="G24" s="29">
        <f>合并分公司现金流量表!B24</f>
        <v>20000000</v>
      </c>
      <c r="H24" s="29">
        <f>合并分公司现金流量表!C24</f>
        <v>369715076.16</v>
      </c>
    </row>
    <row r="25" ht="14.1" customHeight="1" spans="1:8">
      <c r="A25" s="14" t="s">
        <v>30</v>
      </c>
      <c r="B25" s="29">
        <f>G25</f>
        <v>0</v>
      </c>
      <c r="C25" s="29">
        <f>H25</f>
        <v>0</v>
      </c>
      <c r="F25" s="14" t="s">
        <v>30</v>
      </c>
      <c r="G25" s="29">
        <f>合并分公司现金流量表!B25</f>
        <v>0</v>
      </c>
      <c r="H25" s="29">
        <f>合并分公司现金流量表!C25</f>
        <v>0</v>
      </c>
    </row>
    <row r="26" ht="14.1" customHeight="1" spans="1:8">
      <c r="A26" s="14" t="s">
        <v>31</v>
      </c>
      <c r="B26" s="29">
        <f>G26</f>
        <v>0</v>
      </c>
      <c r="C26" s="29">
        <f>H26</f>
        <v>0</v>
      </c>
      <c r="F26" s="14" t="s">
        <v>31</v>
      </c>
      <c r="G26" s="29">
        <f>合并分公司现金流量表!B26</f>
        <v>0</v>
      </c>
      <c r="H26" s="29">
        <f>合并分公司现金流量表!C26</f>
        <v>0</v>
      </c>
    </row>
    <row r="27" ht="14.1" customHeight="1" spans="1:8">
      <c r="A27" s="22" t="s">
        <v>32</v>
      </c>
      <c r="B27" s="23">
        <f>B23+B24+B25+B26</f>
        <v>20036749.68</v>
      </c>
      <c r="C27" s="23">
        <f>C23+C24+C25+C26</f>
        <v>370316929.3</v>
      </c>
      <c r="F27" s="22" t="s">
        <v>32</v>
      </c>
      <c r="G27" s="29">
        <f>合并分公司现金流量表!B27</f>
        <v>20036749.68</v>
      </c>
      <c r="H27" s="29">
        <f>合并分公司现金流量表!C27</f>
        <v>371032005.46</v>
      </c>
    </row>
    <row r="28" ht="14.1" customHeight="1" spans="1:8">
      <c r="A28" s="22" t="s">
        <v>33</v>
      </c>
      <c r="B28" s="23">
        <f>B22-B27</f>
        <v>71500917.64</v>
      </c>
      <c r="C28" s="23">
        <f>C22-C27</f>
        <v>-17581809.34</v>
      </c>
      <c r="F28" s="22" t="s">
        <v>33</v>
      </c>
      <c r="G28" s="29">
        <f>合并分公司现金流量表!B28</f>
        <v>71500917.64</v>
      </c>
      <c r="H28" s="29">
        <f>合并分公司现金流量表!C28</f>
        <v>-18296885.5000001</v>
      </c>
    </row>
    <row r="29" ht="14.1" customHeight="1" spans="1:8">
      <c r="A29" s="25" t="s">
        <v>34</v>
      </c>
      <c r="B29" s="26"/>
      <c r="C29" s="26"/>
      <c r="F29" s="25" t="s">
        <v>34</v>
      </c>
      <c r="G29" s="29">
        <f>合并分公司现金流量表!B29</f>
        <v>0</v>
      </c>
      <c r="H29" s="29">
        <f>合并分公司现金流量表!C29</f>
        <v>0</v>
      </c>
    </row>
    <row r="30" ht="14.1" customHeight="1" spans="1:8">
      <c r="A30" s="14" t="s">
        <v>35</v>
      </c>
      <c r="B30" s="29">
        <f>G30</f>
        <v>0</v>
      </c>
      <c r="C30" s="29">
        <f>H30</f>
        <v>0</v>
      </c>
      <c r="F30" s="14" t="s">
        <v>35</v>
      </c>
      <c r="G30" s="29">
        <f>合并分公司现金流量表!B30</f>
        <v>0</v>
      </c>
      <c r="H30" s="29">
        <f>合并分公司现金流量表!C30</f>
        <v>0</v>
      </c>
    </row>
    <row r="31" ht="14.1" customHeight="1" spans="1:8">
      <c r="A31" s="14" t="s">
        <v>36</v>
      </c>
      <c r="B31" s="29">
        <f>G31</f>
        <v>0</v>
      </c>
      <c r="C31" s="29">
        <f>H31</f>
        <v>0</v>
      </c>
      <c r="F31" s="14" t="s">
        <v>36</v>
      </c>
      <c r="G31" s="29">
        <f>合并分公司现金流量表!B31</f>
        <v>0</v>
      </c>
      <c r="H31" s="29">
        <f>合并分公司现金流量表!C31</f>
        <v>0</v>
      </c>
    </row>
    <row r="32" ht="14.1" customHeight="1" spans="1:8">
      <c r="A32" s="14" t="s">
        <v>37</v>
      </c>
      <c r="B32" s="29">
        <f>G32</f>
        <v>0</v>
      </c>
      <c r="C32" s="29">
        <f>H32</f>
        <v>0</v>
      </c>
      <c r="F32" s="14" t="s">
        <v>37</v>
      </c>
      <c r="G32" s="29">
        <f>合并分公司现金流量表!B32</f>
        <v>0</v>
      </c>
      <c r="H32" s="29">
        <f>合并分公司现金流量表!C32</f>
        <v>0</v>
      </c>
    </row>
    <row r="33" ht="14.1" customHeight="1" spans="1:8">
      <c r="A33" s="22" t="s">
        <v>38</v>
      </c>
      <c r="B33" s="23">
        <f>B30+B31+B32</f>
        <v>0</v>
      </c>
      <c r="C33" s="23">
        <f>C30+C31+C32</f>
        <v>0</v>
      </c>
      <c r="F33" s="22" t="s">
        <v>38</v>
      </c>
      <c r="G33" s="29">
        <f>合并分公司现金流量表!B33</f>
        <v>0</v>
      </c>
      <c r="H33" s="29">
        <f>合并分公司现金流量表!C33</f>
        <v>0</v>
      </c>
    </row>
    <row r="34" ht="14.1" customHeight="1" spans="1:8">
      <c r="A34" s="14" t="s">
        <v>39</v>
      </c>
      <c r="B34" s="29">
        <f>G34</f>
        <v>0</v>
      </c>
      <c r="C34" s="29">
        <f>H34</f>
        <v>0</v>
      </c>
      <c r="F34" s="14" t="s">
        <v>39</v>
      </c>
      <c r="G34" s="29">
        <f>合并分公司现金流量表!B34</f>
        <v>0</v>
      </c>
      <c r="H34" s="29">
        <f>合并分公司现金流量表!C34</f>
        <v>0</v>
      </c>
    </row>
    <row r="35" ht="14.1" customHeight="1" spans="1:8">
      <c r="A35" s="14" t="s">
        <v>40</v>
      </c>
      <c r="B35" s="29">
        <f>G35</f>
        <v>108068.4</v>
      </c>
      <c r="C35" s="29">
        <f>H35</f>
        <v>8526582</v>
      </c>
      <c r="F35" s="14" t="s">
        <v>40</v>
      </c>
      <c r="G35" s="29">
        <f>合并分公司现金流量表!B35</f>
        <v>108068.4</v>
      </c>
      <c r="H35" s="29">
        <f>合并分公司现金流量表!C35</f>
        <v>8526582</v>
      </c>
    </row>
    <row r="36" ht="14.1" customHeight="1" spans="1:8">
      <c r="A36" s="14" t="s">
        <v>41</v>
      </c>
      <c r="B36" s="29">
        <f>G36</f>
        <v>0</v>
      </c>
      <c r="C36" s="29">
        <f>H36</f>
        <v>499555.03</v>
      </c>
      <c r="F36" s="14" t="s">
        <v>41</v>
      </c>
      <c r="G36" s="29">
        <f>合并分公司现金流量表!B36</f>
        <v>0</v>
      </c>
      <c r="H36" s="29">
        <f>合并分公司现金流量表!C36</f>
        <v>499555.03</v>
      </c>
    </row>
    <row r="37" ht="14.1" customHeight="1" spans="1:8">
      <c r="A37" s="22" t="s">
        <v>42</v>
      </c>
      <c r="B37" s="23">
        <f>B34+B35+B36</f>
        <v>108068.4</v>
      </c>
      <c r="C37" s="23">
        <f>C34+C35+C36</f>
        <v>9026137.03</v>
      </c>
      <c r="F37" s="22" t="s">
        <v>42</v>
      </c>
      <c r="G37" s="29">
        <f>合并分公司现金流量表!B37</f>
        <v>108068.4</v>
      </c>
      <c r="H37" s="29">
        <f>合并分公司现金流量表!C37</f>
        <v>9026137.03</v>
      </c>
    </row>
    <row r="38" ht="14.1" customHeight="1" spans="1:8">
      <c r="A38" s="22" t="s">
        <v>43</v>
      </c>
      <c r="B38" s="23">
        <f>B33-B37</f>
        <v>-108068.4</v>
      </c>
      <c r="C38" s="23">
        <f>C33-C37</f>
        <v>-9026137.03</v>
      </c>
      <c r="F38" s="22" t="s">
        <v>43</v>
      </c>
      <c r="G38" s="29">
        <f>合并分公司现金流量表!B38</f>
        <v>-108068.4</v>
      </c>
      <c r="H38" s="29">
        <f>合并分公司现金流量表!C38</f>
        <v>-9026137.03</v>
      </c>
    </row>
    <row r="39" ht="14.1" customHeight="1" spans="1:8">
      <c r="A39" s="25" t="s">
        <v>44</v>
      </c>
      <c r="B39" s="29">
        <f>G39+B51</f>
        <v>0</v>
      </c>
      <c r="C39" s="29">
        <f>H39+C51</f>
        <v>-654.360000000001</v>
      </c>
      <c r="F39" s="25" t="s">
        <v>44</v>
      </c>
      <c r="G39" s="29">
        <f>合并分公司现金流量表!B39</f>
        <v>0</v>
      </c>
      <c r="H39" s="29">
        <f>合并分公司现金流量表!C39</f>
        <v>0</v>
      </c>
    </row>
    <row r="40" ht="14.1" customHeight="1" spans="1:8">
      <c r="A40" s="22" t="s">
        <v>45</v>
      </c>
      <c r="B40" s="23">
        <f>B15+B28+B38+B39</f>
        <v>90910773.83</v>
      </c>
      <c r="C40" s="23">
        <f>C15+C28+C38+C39</f>
        <v>-23992838.76</v>
      </c>
      <c r="F40" s="22" t="s">
        <v>45</v>
      </c>
      <c r="G40" s="29">
        <f>合并分公司现金流量表!B40</f>
        <v>85474525.59</v>
      </c>
      <c r="H40" s="29">
        <f>合并分公司现金流量表!C40</f>
        <v>-32856248.8000001</v>
      </c>
    </row>
    <row r="41" ht="14.1" customHeight="1" spans="1:8">
      <c r="A41" s="14" t="s">
        <v>46</v>
      </c>
      <c r="B41" s="29">
        <f>G41</f>
        <v>201277424.26</v>
      </c>
      <c r="C41" s="77">
        <v>100588748.01</v>
      </c>
      <c r="E41" s="102"/>
      <c r="F41" s="14" t="s">
        <v>46</v>
      </c>
      <c r="G41" s="29">
        <f>合并分公司现金流量表!B41</f>
        <v>201277424.26</v>
      </c>
      <c r="H41" s="29">
        <f>合并分公司现金流量表!C41</f>
        <v>317213894.11</v>
      </c>
    </row>
    <row r="42" ht="14.1" customHeight="1" spans="1:8">
      <c r="A42" s="22" t="s">
        <v>47</v>
      </c>
      <c r="B42" s="23">
        <f>B40+B41</f>
        <v>292188198.09</v>
      </c>
      <c r="C42" s="23">
        <f>C40+C41</f>
        <v>76595909.25</v>
      </c>
      <c r="F42" s="22" t="s">
        <v>47</v>
      </c>
      <c r="G42" s="29">
        <f>合并分公司现金流量表!B42</f>
        <v>286751949.85</v>
      </c>
      <c r="H42" s="29">
        <f>合并分公司现金流量表!C42</f>
        <v>284357645.31</v>
      </c>
    </row>
    <row r="43" ht="15" customHeight="1" spans="1:10">
      <c r="A43" s="30" t="s">
        <v>48</v>
      </c>
      <c r="B43" s="30" t="s">
        <v>49</v>
      </c>
      <c r="C43" s="31"/>
      <c r="F43" t="s">
        <v>48</v>
      </c>
      <c r="G43" s="29" t="str">
        <f>合并分公司现金流量表!B43</f>
        <v>会计主管：</v>
      </c>
      <c r="H43" s="29"/>
      <c r="J43" t="s">
        <v>57</v>
      </c>
    </row>
    <row r="44" ht="15" customHeight="1" spans="1:10">
      <c r="A44" s="30" t="s">
        <v>50</v>
      </c>
      <c r="B44" s="31"/>
      <c r="C44" s="31"/>
      <c r="F44" t="s">
        <v>50</v>
      </c>
      <c r="G44" s="29"/>
      <c r="H44" s="29"/>
      <c r="J44" s="31" t="s">
        <v>58</v>
      </c>
    </row>
    <row r="45" spans="7:10">
      <c r="G45" s="29"/>
      <c r="H45" s="29"/>
      <c r="J45" s="106" t="s">
        <v>59</v>
      </c>
    </row>
    <row r="46" spans="7:8">
      <c r="G46" s="29"/>
      <c r="H46" s="29"/>
    </row>
    <row r="47" spans="1:8">
      <c r="A47" t="s">
        <v>60</v>
      </c>
      <c r="B47" t="s">
        <v>55</v>
      </c>
      <c r="C47" t="s">
        <v>61</v>
      </c>
      <c r="G47" s="29"/>
      <c r="H47" s="29"/>
    </row>
    <row r="48" spans="1:3">
      <c r="A48" t="s">
        <v>62</v>
      </c>
      <c r="B48" s="29">
        <f>子公司2!B49+子公司2!B50</f>
        <v>850000</v>
      </c>
      <c r="C48" s="15">
        <f>子公司2!C49+子公司2!C50</f>
        <v>6357340</v>
      </c>
    </row>
    <row r="49" spans="1:3">
      <c r="A49" s="139" t="s">
        <v>63</v>
      </c>
      <c r="B49" s="29">
        <f>子公司2!B55</f>
        <v>0</v>
      </c>
      <c r="C49" s="29">
        <f>子公司2!C55</f>
        <v>660000</v>
      </c>
    </row>
    <row r="50" spans="1:3">
      <c r="A50" s="139" t="s">
        <v>64</v>
      </c>
      <c r="B50" s="140"/>
      <c r="C50" s="140">
        <v>55076.16</v>
      </c>
    </row>
    <row r="51" spans="1:3">
      <c r="A51" s="139" t="s">
        <v>65</v>
      </c>
      <c r="B51" s="140">
        <f>子公司3!B49-B50</f>
        <v>0</v>
      </c>
      <c r="C51" s="140">
        <f>子公司3!C49-C50</f>
        <v>-654.360000000001</v>
      </c>
    </row>
    <row r="52" spans="1:3">
      <c r="A52" t="s">
        <v>66</v>
      </c>
      <c r="B52">
        <f>子公司2!B53</f>
        <v>70000</v>
      </c>
      <c r="C52">
        <f>子公司2!C53</f>
        <v>1296100</v>
      </c>
    </row>
    <row r="53" spans="1:3">
      <c r="A53" t="s">
        <v>67</v>
      </c>
      <c r="B53">
        <f>子公司2!B54</f>
        <v>3359872.8</v>
      </c>
      <c r="C53">
        <f>子公司2!C54</f>
        <v>7495772.8</v>
      </c>
    </row>
    <row r="54" spans="1:3">
      <c r="A54" t="s">
        <v>68</v>
      </c>
      <c r="B54">
        <f>子公司1!B47</f>
        <v>28624.56</v>
      </c>
      <c r="C54">
        <f>子公司1!C47</f>
        <v>14978624.56</v>
      </c>
    </row>
    <row r="55" spans="1:3">
      <c r="A55" t="s">
        <v>69</v>
      </c>
      <c r="B55">
        <f>子公司1!B48</f>
        <v>0</v>
      </c>
      <c r="C55">
        <f>子公司1!C48</f>
        <v>100000</v>
      </c>
    </row>
    <row r="56" spans="1:3">
      <c r="A56" t="s">
        <v>70</v>
      </c>
      <c r="B56">
        <f>子公司2!B56</f>
        <v>0</v>
      </c>
      <c r="C56">
        <f>子公司2!C56</f>
        <v>0</v>
      </c>
    </row>
    <row r="57" spans="1:3">
      <c r="A57" t="s">
        <v>71</v>
      </c>
      <c r="B57">
        <f>子公司2!B51</f>
        <v>0</v>
      </c>
      <c r="C57">
        <f>子公司2!C51</f>
        <v>0</v>
      </c>
    </row>
    <row r="58" spans="1:3">
      <c r="A58" t="s">
        <v>72</v>
      </c>
      <c r="B58">
        <f>子公司2!B57</f>
        <v>800000</v>
      </c>
      <c r="C58">
        <f>子公司2!C57</f>
        <v>2100000</v>
      </c>
    </row>
    <row r="59" spans="1:3">
      <c r="A59" t="s">
        <v>73</v>
      </c>
      <c r="B59">
        <f>子公司2!B58</f>
        <v>385000</v>
      </c>
      <c r="C59">
        <f>子公司2!C58</f>
        <v>5778400</v>
      </c>
    </row>
  </sheetData>
  <mergeCells count="1">
    <mergeCell ref="A1:C1"/>
  </mergeCells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view="pageBreakPreview" zoomScaleNormal="100" workbookViewId="0">
      <selection activeCell="A3" sqref="A3"/>
    </sheetView>
  </sheetViews>
  <sheetFormatPr defaultColWidth="9" defaultRowHeight="14.25" outlineLevelCol="7"/>
  <cols>
    <col min="1" max="1" width="40.625" customWidth="1"/>
    <col min="2" max="2" width="14.375" customWidth="1"/>
    <col min="3" max="3" width="15" customWidth="1"/>
    <col min="6" max="6" width="45.625" customWidth="1"/>
    <col min="7" max="7" width="13.375" customWidth="1"/>
    <col min="8" max="8" width="13.25" customWidth="1"/>
  </cols>
  <sheetData>
    <row r="1" ht="36.95" customHeight="1" spans="1:3">
      <c r="A1" s="1" t="s">
        <v>54</v>
      </c>
      <c r="B1" s="1"/>
      <c r="C1" s="1"/>
    </row>
    <row r="2" ht="15" customHeight="1" spans="1:3">
      <c r="A2" s="2"/>
      <c r="B2" s="3"/>
      <c r="C2" s="2" t="s">
        <v>1</v>
      </c>
    </row>
    <row r="3" ht="15" customHeight="1" spans="1:3">
      <c r="A3" s="107" t="s">
        <v>2</v>
      </c>
      <c r="B3" s="108" t="str">
        <f>合并现金流量表!B3</f>
        <v>20XX 年 X月</v>
      </c>
      <c r="C3" s="5" t="s">
        <v>4</v>
      </c>
    </row>
    <row r="4" ht="15" customHeight="1" spans="1:8">
      <c r="A4" s="6" t="s">
        <v>5</v>
      </c>
      <c r="B4" s="7" t="s">
        <v>55</v>
      </c>
      <c r="C4" s="7" t="s">
        <v>56</v>
      </c>
      <c r="F4" s="6" t="s">
        <v>74</v>
      </c>
      <c r="G4" s="7" t="s">
        <v>55</v>
      </c>
      <c r="H4" s="7" t="s">
        <v>75</v>
      </c>
    </row>
    <row r="5" ht="15" customHeight="1" spans="1:8">
      <c r="A5" s="10" t="s">
        <v>10</v>
      </c>
      <c r="B5" s="11"/>
      <c r="C5" s="11"/>
      <c r="F5" s="10" t="s">
        <v>10</v>
      </c>
      <c r="G5" s="11"/>
      <c r="H5" s="11"/>
    </row>
    <row r="6" ht="14.1" customHeight="1" spans="1:8">
      <c r="A6" s="14" t="s">
        <v>11</v>
      </c>
      <c r="B6" s="15">
        <f>G6</f>
        <v>0</v>
      </c>
      <c r="C6" s="15">
        <f>H6</f>
        <v>0</v>
      </c>
      <c r="F6" s="14" t="s">
        <v>76</v>
      </c>
      <c r="G6" s="26">
        <v>0</v>
      </c>
      <c r="H6" s="26">
        <v>0</v>
      </c>
    </row>
    <row r="7" ht="14.1" customHeight="1" spans="1:8">
      <c r="A7" s="14" t="s">
        <v>12</v>
      </c>
      <c r="B7" s="15">
        <f>G7</f>
        <v>0</v>
      </c>
      <c r="C7" s="15">
        <f>H7</f>
        <v>0</v>
      </c>
      <c r="F7" s="14" t="s">
        <v>77</v>
      </c>
      <c r="G7" s="26">
        <v>0</v>
      </c>
      <c r="H7" s="26">
        <v>0</v>
      </c>
    </row>
    <row r="8" ht="14.1" customHeight="1" spans="1:8">
      <c r="A8" s="14" t="s">
        <v>13</v>
      </c>
      <c r="B8" s="15">
        <f>G8-B48</f>
        <v>8.84</v>
      </c>
      <c r="C8" s="15">
        <f>H8-C48</f>
        <v>14452.42</v>
      </c>
      <c r="F8" s="14" t="s">
        <v>78</v>
      </c>
      <c r="G8" s="29">
        <v>8.84</v>
      </c>
      <c r="H8" s="29">
        <v>114452.42</v>
      </c>
    </row>
    <row r="9" ht="14.1" customHeight="1" spans="1:8">
      <c r="A9" s="22" t="s">
        <v>14</v>
      </c>
      <c r="B9" s="113">
        <f>B6+B7+B8</f>
        <v>8.84</v>
      </c>
      <c r="C9" s="113">
        <f>C6+C7+C8</f>
        <v>14452.42</v>
      </c>
      <c r="F9" s="22" t="s">
        <v>79</v>
      </c>
      <c r="G9" s="23">
        <v>8.84</v>
      </c>
      <c r="H9" s="23">
        <v>114452.42</v>
      </c>
    </row>
    <row r="10" ht="14.1" customHeight="1" spans="1:8">
      <c r="A10" s="14" t="s">
        <v>15</v>
      </c>
      <c r="B10" s="15">
        <f>G10</f>
        <v>0</v>
      </c>
      <c r="C10" s="15">
        <f>H10</f>
        <v>0</v>
      </c>
      <c r="F10" s="14" t="s">
        <v>80</v>
      </c>
      <c r="G10" s="26">
        <v>0</v>
      </c>
      <c r="H10" s="26">
        <v>0</v>
      </c>
    </row>
    <row r="11" ht="14.1" customHeight="1" spans="1:8">
      <c r="A11" s="14" t="s">
        <v>16</v>
      </c>
      <c r="B11" s="15">
        <f>G11</f>
        <v>18625.2</v>
      </c>
      <c r="C11" s="15">
        <f>H11</f>
        <v>144832.1</v>
      </c>
      <c r="F11" s="14" t="s">
        <v>81</v>
      </c>
      <c r="G11" s="29">
        <v>18625.2</v>
      </c>
      <c r="H11" s="29">
        <v>144832.1</v>
      </c>
    </row>
    <row r="12" ht="14.1" customHeight="1" spans="1:8">
      <c r="A12" s="14" t="s">
        <v>17</v>
      </c>
      <c r="B12" s="15">
        <f>G12</f>
        <v>0</v>
      </c>
      <c r="C12" s="15">
        <f>H12</f>
        <v>7.5</v>
      </c>
      <c r="F12" s="14" t="s">
        <v>82</v>
      </c>
      <c r="G12" s="29">
        <v>0</v>
      </c>
      <c r="H12" s="29">
        <v>7.5</v>
      </c>
    </row>
    <row r="13" ht="14.1" customHeight="1" spans="1:8">
      <c r="A13" s="14" t="s">
        <v>18</v>
      </c>
      <c r="B13" s="15">
        <f>G13-B47</f>
        <v>30379.96</v>
      </c>
      <c r="C13" s="15">
        <f>H13-C47</f>
        <v>189757.219999999</v>
      </c>
      <c r="F13" s="14" t="s">
        <v>83</v>
      </c>
      <c r="G13" s="63">
        <v>59004.52</v>
      </c>
      <c r="H13" s="29">
        <v>15168381.78</v>
      </c>
    </row>
    <row r="14" ht="14.1" customHeight="1" spans="1:8">
      <c r="A14" s="22" t="s">
        <v>19</v>
      </c>
      <c r="B14" s="113">
        <f>B10+B11+B12+B13</f>
        <v>49005.16</v>
      </c>
      <c r="C14" s="113">
        <f>C10+C11+C12+C13</f>
        <v>334596.819999999</v>
      </c>
      <c r="F14" s="22" t="s">
        <v>84</v>
      </c>
      <c r="G14" s="23">
        <v>77629.72</v>
      </c>
      <c r="H14" s="23">
        <v>15313221.38</v>
      </c>
    </row>
    <row r="15" ht="14.1" customHeight="1" spans="1:8">
      <c r="A15" s="22" t="s">
        <v>20</v>
      </c>
      <c r="B15" s="113">
        <f>B9-B14</f>
        <v>-48996.32</v>
      </c>
      <c r="C15" s="113">
        <f>C9-C14</f>
        <v>-320144.399999999</v>
      </c>
      <c r="F15" s="22" t="s">
        <v>85</v>
      </c>
      <c r="G15" s="23">
        <v>-77620.88</v>
      </c>
      <c r="H15" s="23">
        <v>-15198768.96</v>
      </c>
    </row>
    <row r="16" ht="14.1" customHeight="1" spans="1:8">
      <c r="A16" s="25" t="s">
        <v>21</v>
      </c>
      <c r="B16" s="15"/>
      <c r="C16" s="15"/>
      <c r="F16" s="25" t="s">
        <v>21</v>
      </c>
      <c r="G16" s="26"/>
      <c r="H16" s="26"/>
    </row>
    <row r="17" ht="14.1" customHeight="1" spans="1:8">
      <c r="A17" s="14" t="s">
        <v>22</v>
      </c>
      <c r="B17" s="15">
        <f>G17</f>
        <v>0</v>
      </c>
      <c r="C17" s="15">
        <f>H17</f>
        <v>0</v>
      </c>
      <c r="F17" s="14" t="s">
        <v>86</v>
      </c>
      <c r="G17" s="26">
        <v>0</v>
      </c>
      <c r="H17" s="26">
        <v>0</v>
      </c>
    </row>
    <row r="18" ht="14.1" customHeight="1" spans="1:8">
      <c r="A18" s="14" t="s">
        <v>23</v>
      </c>
      <c r="B18" s="15">
        <f>G18</f>
        <v>0</v>
      </c>
      <c r="C18" s="15">
        <f>H18</f>
        <v>0</v>
      </c>
      <c r="F18" s="14" t="s">
        <v>87</v>
      </c>
      <c r="G18" s="26">
        <v>0</v>
      </c>
      <c r="H18" s="26">
        <v>0</v>
      </c>
    </row>
    <row r="19" ht="24" spans="1:8">
      <c r="A19" s="27" t="s">
        <v>24</v>
      </c>
      <c r="B19" s="15">
        <f>G19</f>
        <v>0</v>
      </c>
      <c r="C19" s="15">
        <f>H19</f>
        <v>0</v>
      </c>
      <c r="F19" s="27" t="s">
        <v>88</v>
      </c>
      <c r="G19" s="26">
        <v>0</v>
      </c>
      <c r="H19" s="26">
        <v>0</v>
      </c>
    </row>
    <row r="20" ht="14.1" customHeight="1" spans="1:8">
      <c r="A20" s="14" t="s">
        <v>25</v>
      </c>
      <c r="B20" s="15">
        <f>G20</f>
        <v>0</v>
      </c>
      <c r="C20" s="15">
        <f>H20</f>
        <v>0</v>
      </c>
      <c r="F20" s="14" t="s">
        <v>89</v>
      </c>
      <c r="G20" s="26">
        <v>0</v>
      </c>
      <c r="H20" s="26">
        <v>0</v>
      </c>
    </row>
    <row r="21" ht="14.1" customHeight="1" spans="1:8">
      <c r="A21" s="14" t="s">
        <v>26</v>
      </c>
      <c r="B21" s="15">
        <f>G21</f>
        <v>0</v>
      </c>
      <c r="C21" s="15">
        <f>H21</f>
        <v>0</v>
      </c>
      <c r="F21" s="14" t="s">
        <v>90</v>
      </c>
      <c r="G21" s="26">
        <v>0</v>
      </c>
      <c r="H21" s="63">
        <v>0</v>
      </c>
    </row>
    <row r="22" ht="14.1" customHeight="1" spans="1:8">
      <c r="A22" s="22" t="s">
        <v>27</v>
      </c>
      <c r="B22" s="113">
        <f>B17+B18+B19+B20+B21</f>
        <v>0</v>
      </c>
      <c r="C22" s="113">
        <f>C17+C18+C19+C20+C21</f>
        <v>0</v>
      </c>
      <c r="F22" s="22" t="s">
        <v>91</v>
      </c>
      <c r="G22" s="23">
        <v>0</v>
      </c>
      <c r="H22" s="23">
        <v>0</v>
      </c>
    </row>
    <row r="23" ht="24" spans="1:8">
      <c r="A23" s="27" t="s">
        <v>28</v>
      </c>
      <c r="B23" s="15">
        <f>G23</f>
        <v>0</v>
      </c>
      <c r="C23" s="15">
        <f>H23</f>
        <v>0</v>
      </c>
      <c r="F23" s="27" t="s">
        <v>92</v>
      </c>
      <c r="G23" s="26">
        <v>0</v>
      </c>
      <c r="H23" s="26">
        <v>0</v>
      </c>
    </row>
    <row r="24" ht="14.1" customHeight="1" spans="1:8">
      <c r="A24" s="14" t="s">
        <v>29</v>
      </c>
      <c r="B24" s="15">
        <f>G24</f>
        <v>0</v>
      </c>
      <c r="C24" s="15">
        <f>H24</f>
        <v>0</v>
      </c>
      <c r="F24" s="14" t="s">
        <v>93</v>
      </c>
      <c r="G24" s="26">
        <v>0</v>
      </c>
      <c r="H24" s="26">
        <v>0</v>
      </c>
    </row>
    <row r="25" ht="14.1" customHeight="1" spans="1:8">
      <c r="A25" s="14" t="s">
        <v>30</v>
      </c>
      <c r="B25" s="15">
        <f>G25</f>
        <v>0</v>
      </c>
      <c r="C25" s="15">
        <f>H25</f>
        <v>0</v>
      </c>
      <c r="F25" s="14" t="s">
        <v>94</v>
      </c>
      <c r="G25" s="26">
        <v>0</v>
      </c>
      <c r="H25" s="26">
        <v>0</v>
      </c>
    </row>
    <row r="26" ht="14.1" customHeight="1" spans="1:8">
      <c r="A26" s="14" t="s">
        <v>31</v>
      </c>
      <c r="B26" s="15">
        <f>G26-B50</f>
        <v>0</v>
      </c>
      <c r="C26" s="15">
        <f>H26-C50</f>
        <v>0</v>
      </c>
      <c r="F26" s="14" t="s">
        <v>95</v>
      </c>
      <c r="G26" s="26">
        <v>0</v>
      </c>
      <c r="H26" s="26">
        <v>0</v>
      </c>
    </row>
    <row r="27" ht="14.1" customHeight="1" spans="1:8">
      <c r="A27" s="22" t="s">
        <v>32</v>
      </c>
      <c r="B27" s="113">
        <f>B23+B24+B25+B26</f>
        <v>0</v>
      </c>
      <c r="C27" s="113">
        <f>C23+C24+C25+C26</f>
        <v>0</v>
      </c>
      <c r="F27" s="22" t="s">
        <v>96</v>
      </c>
      <c r="G27" s="23">
        <v>0</v>
      </c>
      <c r="H27" s="23">
        <v>0</v>
      </c>
    </row>
    <row r="28" ht="14.1" customHeight="1" spans="1:8">
      <c r="A28" s="22" t="s">
        <v>33</v>
      </c>
      <c r="B28" s="113">
        <f>B22-B27</f>
        <v>0</v>
      </c>
      <c r="C28" s="113">
        <f>C22-C27</f>
        <v>0</v>
      </c>
      <c r="F28" s="22" t="s">
        <v>97</v>
      </c>
      <c r="G28" s="23">
        <v>0</v>
      </c>
      <c r="H28" s="23">
        <v>0</v>
      </c>
    </row>
    <row r="29" ht="14.1" customHeight="1" spans="1:8">
      <c r="A29" s="25" t="s">
        <v>34</v>
      </c>
      <c r="B29" s="15"/>
      <c r="C29" s="15"/>
      <c r="F29" s="25" t="s">
        <v>34</v>
      </c>
      <c r="G29" s="26"/>
      <c r="H29" s="26"/>
    </row>
    <row r="30" ht="14.1" customHeight="1" spans="1:8">
      <c r="A30" s="14" t="s">
        <v>35</v>
      </c>
      <c r="B30" s="15">
        <f>G30</f>
        <v>0</v>
      </c>
      <c r="C30" s="15">
        <f>H30-C49</f>
        <v>0</v>
      </c>
      <c r="F30" s="14" t="s">
        <v>98</v>
      </c>
      <c r="G30" s="26">
        <v>0</v>
      </c>
      <c r="H30" s="26">
        <v>0</v>
      </c>
    </row>
    <row r="31" ht="14.1" customHeight="1" spans="1:8">
      <c r="A31" s="14" t="s">
        <v>36</v>
      </c>
      <c r="B31" s="15">
        <f>G31</f>
        <v>0</v>
      </c>
      <c r="C31" s="15">
        <f>H31</f>
        <v>0</v>
      </c>
      <c r="F31" s="14" t="s">
        <v>99</v>
      </c>
      <c r="G31" s="26">
        <v>0</v>
      </c>
      <c r="H31" s="26">
        <v>0</v>
      </c>
    </row>
    <row r="32" ht="14.1" customHeight="1" spans="1:8">
      <c r="A32" s="14" t="s">
        <v>37</v>
      </c>
      <c r="B32" s="15">
        <f>G32</f>
        <v>0</v>
      </c>
      <c r="C32" s="15">
        <f>H32</f>
        <v>0</v>
      </c>
      <c r="F32" s="14" t="s">
        <v>100</v>
      </c>
      <c r="G32" s="26">
        <v>0</v>
      </c>
      <c r="H32" s="26">
        <v>0</v>
      </c>
    </row>
    <row r="33" ht="14.1" customHeight="1" spans="1:8">
      <c r="A33" s="22" t="s">
        <v>38</v>
      </c>
      <c r="B33" s="113">
        <f>B30+B31+B32</f>
        <v>0</v>
      </c>
      <c r="C33" s="113">
        <f>C30+C31+C32</f>
        <v>0</v>
      </c>
      <c r="F33" s="22" t="s">
        <v>101</v>
      </c>
      <c r="G33" s="23">
        <v>0</v>
      </c>
      <c r="H33" s="23">
        <v>0</v>
      </c>
    </row>
    <row r="34" ht="14.1" customHeight="1" spans="1:8">
      <c r="A34" s="14" t="s">
        <v>39</v>
      </c>
      <c r="B34" s="15">
        <f>G34</f>
        <v>0</v>
      </c>
      <c r="C34" s="15">
        <f>H34</f>
        <v>0</v>
      </c>
      <c r="F34" s="14" t="s">
        <v>102</v>
      </c>
      <c r="G34" s="26">
        <v>0</v>
      </c>
      <c r="H34" s="26">
        <v>0</v>
      </c>
    </row>
    <row r="35" ht="14.1" customHeight="1" spans="1:8">
      <c r="A35" s="14" t="s">
        <v>40</v>
      </c>
      <c r="B35" s="15">
        <f>G35</f>
        <v>0</v>
      </c>
      <c r="C35" s="15">
        <f>H35</f>
        <v>0</v>
      </c>
      <c r="F35" s="14" t="s">
        <v>103</v>
      </c>
      <c r="G35" s="26">
        <v>0</v>
      </c>
      <c r="H35" s="26">
        <v>0</v>
      </c>
    </row>
    <row r="36" ht="14.1" customHeight="1" spans="1:8">
      <c r="A36" s="14" t="s">
        <v>41</v>
      </c>
      <c r="B36" s="15">
        <f>G36</f>
        <v>0</v>
      </c>
      <c r="C36" s="15">
        <f>H36</f>
        <v>0</v>
      </c>
      <c r="F36" s="14" t="s">
        <v>104</v>
      </c>
      <c r="G36" s="26">
        <v>0</v>
      </c>
      <c r="H36" s="26">
        <v>0</v>
      </c>
    </row>
    <row r="37" ht="14.1" customHeight="1" spans="1:8">
      <c r="A37" s="22" t="s">
        <v>42</v>
      </c>
      <c r="B37" s="113">
        <f>B34+B35+B36</f>
        <v>0</v>
      </c>
      <c r="C37" s="113">
        <f>C34+C35+C36</f>
        <v>0</v>
      </c>
      <c r="F37" s="22" t="s">
        <v>105</v>
      </c>
      <c r="G37" s="23">
        <v>0</v>
      </c>
      <c r="H37" s="23">
        <v>0</v>
      </c>
    </row>
    <row r="38" ht="14.1" customHeight="1" spans="1:8">
      <c r="A38" s="22" t="s">
        <v>43</v>
      </c>
      <c r="B38" s="113">
        <f>B33-B37</f>
        <v>0</v>
      </c>
      <c r="C38" s="113">
        <f>C33-C37</f>
        <v>0</v>
      </c>
      <c r="F38" s="22" t="s">
        <v>106</v>
      </c>
      <c r="G38" s="23">
        <v>0</v>
      </c>
      <c r="H38" s="23">
        <v>0</v>
      </c>
    </row>
    <row r="39" ht="14.1" customHeight="1" spans="1:8">
      <c r="A39" s="25" t="s">
        <v>44</v>
      </c>
      <c r="B39" s="15">
        <f>G39</f>
        <v>0</v>
      </c>
      <c r="C39" s="15">
        <f>H39</f>
        <v>0</v>
      </c>
      <c r="F39" s="25" t="s">
        <v>44</v>
      </c>
      <c r="G39" s="26"/>
      <c r="H39" s="26"/>
    </row>
    <row r="40" ht="14.1" customHeight="1" spans="1:8">
      <c r="A40" s="22" t="s">
        <v>45</v>
      </c>
      <c r="B40" s="113">
        <f>B15+B28+B38+B39</f>
        <v>-48996.32</v>
      </c>
      <c r="C40" s="113">
        <f>C15+C28+C38+C39</f>
        <v>-320144.399999999</v>
      </c>
      <c r="F40" s="22" t="s">
        <v>45</v>
      </c>
      <c r="G40" s="23">
        <v>-77620.88</v>
      </c>
      <c r="H40" s="23">
        <v>-15198768.96</v>
      </c>
    </row>
    <row r="41" ht="14.1" customHeight="1" spans="1:8">
      <c r="A41" s="14" t="s">
        <v>46</v>
      </c>
      <c r="B41" s="15">
        <f>G41</f>
        <v>2786393.82</v>
      </c>
      <c r="C41" s="15">
        <f>H41</f>
        <v>17907541.9</v>
      </c>
      <c r="F41" s="14" t="s">
        <v>46</v>
      </c>
      <c r="G41" s="63">
        <v>2786393.82</v>
      </c>
      <c r="H41" s="63">
        <v>17907541.9</v>
      </c>
    </row>
    <row r="42" ht="14.1" customHeight="1" spans="1:8">
      <c r="A42" s="28" t="s">
        <v>47</v>
      </c>
      <c r="B42" s="15">
        <f>B40+B41</f>
        <v>2737397.5</v>
      </c>
      <c r="C42" s="15">
        <f>C40+C41</f>
        <v>17587397.5</v>
      </c>
      <c r="F42" s="28" t="s">
        <v>47</v>
      </c>
      <c r="G42" s="29">
        <v>2708772.94</v>
      </c>
      <c r="H42" s="29">
        <v>2708772.94</v>
      </c>
    </row>
    <row r="43" ht="15" customHeight="1" spans="1:8">
      <c r="A43" s="30" t="s">
        <v>48</v>
      </c>
      <c r="B43" s="30" t="s">
        <v>49</v>
      </c>
      <c r="C43" s="31"/>
      <c r="F43" t="s">
        <v>107</v>
      </c>
      <c r="G43" t="s">
        <v>108</v>
      </c>
      <c r="H43" t="s">
        <v>109</v>
      </c>
    </row>
    <row r="44" ht="15" customHeight="1" spans="1:3">
      <c r="A44" s="30" t="s">
        <v>50</v>
      </c>
      <c r="B44" s="31"/>
      <c r="C44" s="31"/>
    </row>
    <row r="46" spans="1:3">
      <c r="A46" t="s">
        <v>60</v>
      </c>
      <c r="B46" t="s">
        <v>55</v>
      </c>
      <c r="C46" t="s">
        <v>61</v>
      </c>
    </row>
    <row r="47" spans="1:3">
      <c r="A47" t="s">
        <v>110</v>
      </c>
      <c r="B47" s="29">
        <v>28624.56</v>
      </c>
      <c r="C47" s="29">
        <v>14978624.56</v>
      </c>
    </row>
    <row r="48" spans="1:3">
      <c r="A48" t="s">
        <v>111</v>
      </c>
      <c r="B48" s="29">
        <v>0</v>
      </c>
      <c r="C48" s="29">
        <v>100000</v>
      </c>
    </row>
    <row r="49" spans="1:1">
      <c r="A49" t="s">
        <v>112</v>
      </c>
    </row>
    <row r="50" spans="1:3">
      <c r="A50" t="s">
        <v>113</v>
      </c>
      <c r="B50" s="15"/>
      <c r="C50" s="15"/>
    </row>
  </sheetData>
  <mergeCells count="1">
    <mergeCell ref="A1:C1"/>
  </mergeCells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2"/>
  <sheetViews>
    <sheetView view="pageBreakPreview" zoomScaleNormal="100" workbookViewId="0">
      <selection activeCell="A4" sqref="A4"/>
    </sheetView>
  </sheetViews>
  <sheetFormatPr defaultColWidth="9" defaultRowHeight="14.25" outlineLevelCol="6"/>
  <cols>
    <col min="1" max="1" width="40.625" customWidth="1"/>
    <col min="2" max="2" width="14.375" customWidth="1"/>
    <col min="3" max="3" width="15" customWidth="1"/>
    <col min="5" max="5" width="45.625" customWidth="1"/>
    <col min="6" max="6" width="13.125" customWidth="1"/>
    <col min="7" max="7" width="14" customWidth="1"/>
  </cols>
  <sheetData>
    <row r="1" ht="36.95" customHeight="1" spans="1:3">
      <c r="A1" s="1" t="s">
        <v>54</v>
      </c>
      <c r="B1" s="1"/>
      <c r="C1" s="1"/>
    </row>
    <row r="2" ht="15" customHeight="1" spans="1:3">
      <c r="A2" s="2"/>
      <c r="B2" s="3"/>
      <c r="C2" s="2" t="s">
        <v>1</v>
      </c>
    </row>
    <row r="3" ht="15" customHeight="1" spans="1:3">
      <c r="A3" s="107" t="s">
        <v>2</v>
      </c>
      <c r="B3" s="120" t="str">
        <f>合并现金流量表!B3</f>
        <v>20XX 年 X月</v>
      </c>
      <c r="C3" s="5" t="s">
        <v>4</v>
      </c>
    </row>
    <row r="4" ht="15" customHeight="1" spans="1:7">
      <c r="A4" s="6" t="s">
        <v>74</v>
      </c>
      <c r="B4" s="121" t="s">
        <v>55</v>
      </c>
      <c r="C4" s="121" t="s">
        <v>75</v>
      </c>
      <c r="E4" s="122" t="s">
        <v>5</v>
      </c>
      <c r="F4" s="123" t="s">
        <v>6</v>
      </c>
      <c r="G4" s="123" t="s">
        <v>7</v>
      </c>
    </row>
    <row r="5" ht="15" customHeight="1" spans="1:7">
      <c r="A5" s="10" t="s">
        <v>10</v>
      </c>
      <c r="B5" s="109"/>
      <c r="C5" s="109"/>
      <c r="E5" s="124" t="s">
        <v>10</v>
      </c>
      <c r="F5" s="125"/>
      <c r="G5" s="125"/>
    </row>
    <row r="6" ht="14.1" customHeight="1" spans="1:7">
      <c r="A6" s="14" t="s">
        <v>76</v>
      </c>
      <c r="B6" s="116">
        <f>F6-B53-B54-B58</f>
        <v>545000</v>
      </c>
      <c r="C6" s="116">
        <f>G6-C53-C54-C58</f>
        <v>2546600</v>
      </c>
      <c r="E6" s="126" t="s">
        <v>11</v>
      </c>
      <c r="F6" s="127">
        <v>4359872.8</v>
      </c>
      <c r="G6" s="127">
        <v>17116872.8</v>
      </c>
    </row>
    <row r="7" ht="14.1" customHeight="1" spans="1:7">
      <c r="A7" s="14" t="s">
        <v>77</v>
      </c>
      <c r="B7" s="15">
        <f>F7</f>
        <v>23893.8</v>
      </c>
      <c r="C7" s="15">
        <f>G7</f>
        <v>125645.44</v>
      </c>
      <c r="E7" s="126" t="s">
        <v>12</v>
      </c>
      <c r="F7" s="127">
        <v>23893.8</v>
      </c>
      <c r="G7" s="127">
        <v>125645.44</v>
      </c>
    </row>
    <row r="8" ht="14.1" customHeight="1" spans="1:7">
      <c r="A8" s="14" t="s">
        <v>78</v>
      </c>
      <c r="B8" s="116">
        <f>F8-B49-B50-B57</f>
        <v>17855.3100000001</v>
      </c>
      <c r="C8" s="116">
        <f>G8-C49-C50-C57</f>
        <v>1272771.7</v>
      </c>
      <c r="E8" s="126" t="s">
        <v>13</v>
      </c>
      <c r="F8" s="127">
        <v>1667855.31</v>
      </c>
      <c r="G8" s="127">
        <v>9730111.7</v>
      </c>
    </row>
    <row r="9" ht="14.1" customHeight="1" spans="1:7">
      <c r="A9" s="22" t="s">
        <v>79</v>
      </c>
      <c r="B9" s="113">
        <f>SUM(B6:B8)</f>
        <v>586749.11</v>
      </c>
      <c r="C9" s="113">
        <f>SUM(C6:C8)</f>
        <v>3945017.14</v>
      </c>
      <c r="E9" s="128" t="s">
        <v>14</v>
      </c>
      <c r="F9" s="129">
        <v>6051621.91</v>
      </c>
      <c r="G9" s="129">
        <v>26972629.94</v>
      </c>
    </row>
    <row r="10" ht="14.1" customHeight="1" spans="1:7">
      <c r="A10" s="14" t="s">
        <v>80</v>
      </c>
      <c r="B10" s="15">
        <f>F10</f>
        <v>3344940.96</v>
      </c>
      <c r="C10" s="15">
        <f>G10</f>
        <v>7288017.7</v>
      </c>
      <c r="E10" s="126" t="s">
        <v>15</v>
      </c>
      <c r="F10" s="127">
        <v>3344940.96</v>
      </c>
      <c r="G10" s="127">
        <v>7288017.7</v>
      </c>
    </row>
    <row r="11" ht="14.1" customHeight="1" spans="1:7">
      <c r="A11" s="14" t="s">
        <v>81</v>
      </c>
      <c r="B11" s="15">
        <f>F11</f>
        <v>2322833.95</v>
      </c>
      <c r="C11" s="15">
        <f>G11</f>
        <v>16370004.3</v>
      </c>
      <c r="E11" s="126" t="s">
        <v>16</v>
      </c>
      <c r="F11" s="127">
        <v>2322833.95</v>
      </c>
      <c r="G11" s="127">
        <v>16370004.3</v>
      </c>
    </row>
    <row r="12" ht="14.1" customHeight="1" spans="1:7">
      <c r="A12" s="14" t="s">
        <v>82</v>
      </c>
      <c r="B12" s="15">
        <f>F12</f>
        <v>238556.21</v>
      </c>
      <c r="C12" s="15">
        <f>G12</f>
        <v>1208071.18</v>
      </c>
      <c r="E12" s="126" t="s">
        <v>17</v>
      </c>
      <c r="F12" s="127">
        <v>238556.21</v>
      </c>
      <c r="G12" s="127">
        <v>1208071.18</v>
      </c>
    </row>
    <row r="13" ht="14.1" customHeight="1" spans="1:7">
      <c r="A13" s="14" t="s">
        <v>83</v>
      </c>
      <c r="B13" s="15">
        <f>F13-B51</f>
        <v>268660.05</v>
      </c>
      <c r="C13" s="15">
        <f>G13-C51</f>
        <v>4723971.3</v>
      </c>
      <c r="E13" s="126" t="s">
        <v>18</v>
      </c>
      <c r="F13" s="127">
        <v>268660.05</v>
      </c>
      <c r="G13" s="127">
        <v>4723971.3</v>
      </c>
    </row>
    <row r="14" ht="14.1" customHeight="1" spans="1:7">
      <c r="A14" s="22" t="s">
        <v>84</v>
      </c>
      <c r="B14" s="113">
        <f>SUM(B10:B13)</f>
        <v>6174991.17</v>
      </c>
      <c r="C14" s="113">
        <f>SUM(C10:C13)</f>
        <v>29590064.48</v>
      </c>
      <c r="E14" s="128" t="s">
        <v>19</v>
      </c>
      <c r="F14" s="129">
        <v>6174991.17</v>
      </c>
      <c r="G14" s="129">
        <v>29590064.48</v>
      </c>
    </row>
    <row r="15" ht="14.1" customHeight="1" spans="1:7">
      <c r="A15" s="22" t="s">
        <v>85</v>
      </c>
      <c r="B15" s="113">
        <f>B9-B14</f>
        <v>-5588242.06</v>
      </c>
      <c r="C15" s="113">
        <f>C9-C14</f>
        <v>-25645047.34</v>
      </c>
      <c r="E15" s="128" t="s">
        <v>20</v>
      </c>
      <c r="F15" s="129">
        <v>-123369.26</v>
      </c>
      <c r="G15" s="129">
        <v>-2617434.54</v>
      </c>
    </row>
    <row r="16" ht="14.1" customHeight="1" spans="1:7">
      <c r="A16" s="25" t="s">
        <v>21</v>
      </c>
      <c r="B16" s="15"/>
      <c r="C16" s="15"/>
      <c r="E16" s="130" t="s">
        <v>21</v>
      </c>
      <c r="F16" s="127"/>
      <c r="G16" s="127"/>
    </row>
    <row r="17" ht="14.1" customHeight="1" spans="1:7">
      <c r="A17" s="14" t="s">
        <v>86</v>
      </c>
      <c r="B17" s="15">
        <f>F17</f>
        <v>0</v>
      </c>
      <c r="C17" s="15">
        <f>G17</f>
        <v>300000</v>
      </c>
      <c r="E17" s="126" t="s">
        <v>22</v>
      </c>
      <c r="F17" s="127">
        <v>0</v>
      </c>
      <c r="G17" s="127">
        <v>300000</v>
      </c>
    </row>
    <row r="18" ht="14.1" customHeight="1" spans="1:7">
      <c r="A18" s="14" t="s">
        <v>87</v>
      </c>
      <c r="B18" s="15">
        <f>F18</f>
        <v>0</v>
      </c>
      <c r="C18" s="15">
        <f>G18</f>
        <v>1408.63</v>
      </c>
      <c r="E18" s="126" t="s">
        <v>23</v>
      </c>
      <c r="F18" s="127">
        <v>0</v>
      </c>
      <c r="G18" s="127">
        <v>1408.63</v>
      </c>
    </row>
    <row r="19" ht="24" spans="1:7">
      <c r="A19" s="27" t="s">
        <v>88</v>
      </c>
      <c r="B19" s="15">
        <f>F19</f>
        <v>0</v>
      </c>
      <c r="C19" s="15">
        <f>G19</f>
        <v>0</v>
      </c>
      <c r="E19" s="131" t="s">
        <v>24</v>
      </c>
      <c r="F19" s="127">
        <v>0</v>
      </c>
      <c r="G19" s="127">
        <v>0</v>
      </c>
    </row>
    <row r="20" ht="14.1" customHeight="1" spans="1:7">
      <c r="A20" s="14" t="s">
        <v>89</v>
      </c>
      <c r="B20" s="15">
        <f>F20</f>
        <v>0</v>
      </c>
      <c r="C20" s="15">
        <f>G20</f>
        <v>0</v>
      </c>
      <c r="E20" s="126" t="s">
        <v>25</v>
      </c>
      <c r="F20" s="127">
        <v>0</v>
      </c>
      <c r="G20" s="127">
        <v>0</v>
      </c>
    </row>
    <row r="21" ht="14.1" customHeight="1" spans="1:7">
      <c r="A21" s="14" t="s">
        <v>90</v>
      </c>
      <c r="B21" s="15">
        <f>F21</f>
        <v>0</v>
      </c>
      <c r="C21" s="15">
        <f>G21</f>
        <v>0</v>
      </c>
      <c r="E21" s="126" t="s">
        <v>26</v>
      </c>
      <c r="F21" s="127">
        <v>0</v>
      </c>
      <c r="G21" s="127">
        <v>0</v>
      </c>
    </row>
    <row r="22" ht="14.1" customHeight="1" spans="1:7">
      <c r="A22" s="22" t="s">
        <v>91</v>
      </c>
      <c r="B22" s="113">
        <f>SUM(B17:B21)</f>
        <v>0</v>
      </c>
      <c r="C22" s="113">
        <f>SUM(C17:C21)</f>
        <v>301408.63</v>
      </c>
      <c r="E22" s="128" t="s">
        <v>27</v>
      </c>
      <c r="F22" s="129">
        <v>0</v>
      </c>
      <c r="G22" s="129">
        <v>301408.63</v>
      </c>
    </row>
    <row r="23" ht="24" spans="1:7">
      <c r="A23" s="27" t="s">
        <v>92</v>
      </c>
      <c r="B23" s="15">
        <f>F23</f>
        <v>24970.46</v>
      </c>
      <c r="C23" s="15">
        <f>G23</f>
        <v>188996.77</v>
      </c>
      <c r="E23" s="131" t="s">
        <v>28</v>
      </c>
      <c r="F23" s="127">
        <v>24970.46</v>
      </c>
      <c r="G23" s="127">
        <v>188996.77</v>
      </c>
    </row>
    <row r="24" ht="14.1" customHeight="1" spans="1:7">
      <c r="A24" s="14" t="s">
        <v>93</v>
      </c>
      <c r="B24" s="15">
        <f>F24-B56</f>
        <v>0</v>
      </c>
      <c r="C24" s="15">
        <f>G24-C56</f>
        <v>0</v>
      </c>
      <c r="E24" s="126" t="s">
        <v>29</v>
      </c>
      <c r="F24" s="127">
        <v>0</v>
      </c>
      <c r="G24" s="127">
        <v>0</v>
      </c>
    </row>
    <row r="25" ht="14.1" customHeight="1" spans="1:7">
      <c r="A25" s="14" t="s">
        <v>94</v>
      </c>
      <c r="B25" s="15">
        <f>F25</f>
        <v>0</v>
      </c>
      <c r="C25" s="15">
        <f>G25</f>
        <v>0</v>
      </c>
      <c r="E25" s="126" t="s">
        <v>30</v>
      </c>
      <c r="F25" s="127">
        <v>0</v>
      </c>
      <c r="G25" s="127">
        <v>0</v>
      </c>
    </row>
    <row r="26" ht="14.1" customHeight="1" spans="1:7">
      <c r="A26" s="14" t="s">
        <v>95</v>
      </c>
      <c r="B26" s="15">
        <f>F26</f>
        <v>0</v>
      </c>
      <c r="C26" s="15">
        <f>G26</f>
        <v>0</v>
      </c>
      <c r="E26" s="126" t="s">
        <v>31</v>
      </c>
      <c r="F26" s="127">
        <v>0</v>
      </c>
      <c r="G26" s="127">
        <v>0</v>
      </c>
    </row>
    <row r="27" ht="14.1" customHeight="1" spans="1:7">
      <c r="A27" s="22" t="s">
        <v>96</v>
      </c>
      <c r="B27" s="113">
        <f>SUM(B23:B26)</f>
        <v>24970.46</v>
      </c>
      <c r="C27" s="113">
        <f>SUM(C23:C26)</f>
        <v>188996.77</v>
      </c>
      <c r="E27" s="128" t="s">
        <v>32</v>
      </c>
      <c r="F27" s="129">
        <v>24970.46</v>
      </c>
      <c r="G27" s="129">
        <v>188996.77</v>
      </c>
    </row>
    <row r="28" ht="14.1" customHeight="1" spans="1:7">
      <c r="A28" s="22" t="s">
        <v>97</v>
      </c>
      <c r="B28" s="113">
        <f>B22-B27</f>
        <v>-24970.46</v>
      </c>
      <c r="C28" s="113">
        <f>C22-C27</f>
        <v>112411.86</v>
      </c>
      <c r="E28" s="128" t="s">
        <v>33</v>
      </c>
      <c r="F28" s="129">
        <v>-24970.46</v>
      </c>
      <c r="G28" s="129">
        <v>112411.86</v>
      </c>
    </row>
    <row r="29" ht="14.1" customHeight="1" spans="1:7">
      <c r="A29" s="25" t="s">
        <v>34</v>
      </c>
      <c r="B29" s="15"/>
      <c r="C29" s="15"/>
      <c r="E29" s="130" t="s">
        <v>34</v>
      </c>
      <c r="F29" s="127"/>
      <c r="G29" s="127"/>
    </row>
    <row r="30" ht="14.1" customHeight="1" spans="1:7">
      <c r="A30" s="14" t="s">
        <v>98</v>
      </c>
      <c r="B30" s="116">
        <f>F30-B55</f>
        <v>0</v>
      </c>
      <c r="C30" s="116">
        <f>G30-C55</f>
        <v>0</v>
      </c>
      <c r="E30" s="126" t="s">
        <v>35</v>
      </c>
      <c r="F30" s="127">
        <v>0</v>
      </c>
      <c r="G30" s="127">
        <v>660000</v>
      </c>
    </row>
    <row r="31" ht="14.1" customHeight="1" spans="1:7">
      <c r="A31" s="14" t="s">
        <v>99</v>
      </c>
      <c r="B31" s="15">
        <f>F31</f>
        <v>0</v>
      </c>
      <c r="C31" s="15">
        <f>G31</f>
        <v>0</v>
      </c>
      <c r="E31" s="126" t="s">
        <v>36</v>
      </c>
      <c r="F31" s="127">
        <v>0</v>
      </c>
      <c r="G31" s="127">
        <v>0</v>
      </c>
    </row>
    <row r="32" ht="14.1" customHeight="1" spans="1:7">
      <c r="A32" s="14" t="s">
        <v>100</v>
      </c>
      <c r="B32" s="15">
        <f>F32</f>
        <v>0</v>
      </c>
      <c r="C32" s="15">
        <f>G32</f>
        <v>0</v>
      </c>
      <c r="E32" s="126" t="s">
        <v>37</v>
      </c>
      <c r="F32" s="127">
        <v>0</v>
      </c>
      <c r="G32" s="127">
        <v>0</v>
      </c>
    </row>
    <row r="33" ht="14.1" customHeight="1" spans="1:7">
      <c r="A33" s="22" t="s">
        <v>101</v>
      </c>
      <c r="B33" s="113">
        <f>SUM(B30:B32)</f>
        <v>0</v>
      </c>
      <c r="C33" s="113">
        <f>SUM(C30:C32)</f>
        <v>0</v>
      </c>
      <c r="E33" s="128" t="s">
        <v>38</v>
      </c>
      <c r="F33" s="129">
        <v>0</v>
      </c>
      <c r="G33" s="129">
        <v>660000</v>
      </c>
    </row>
    <row r="34" ht="14.1" customHeight="1" spans="1:7">
      <c r="A34" s="14" t="s">
        <v>102</v>
      </c>
      <c r="B34" s="15">
        <f>F34</f>
        <v>0</v>
      </c>
      <c r="C34" s="15">
        <f>G34</f>
        <v>0</v>
      </c>
      <c r="E34" s="126" t="s">
        <v>39</v>
      </c>
      <c r="F34" s="127">
        <v>0</v>
      </c>
      <c r="G34" s="127">
        <v>0</v>
      </c>
    </row>
    <row r="35" ht="14.1" customHeight="1" spans="1:7">
      <c r="A35" s="14" t="s">
        <v>103</v>
      </c>
      <c r="B35" s="15">
        <f>F35</f>
        <v>0</v>
      </c>
      <c r="C35" s="15">
        <f>G35</f>
        <v>0</v>
      </c>
      <c r="E35" s="126" t="s">
        <v>40</v>
      </c>
      <c r="F35" s="127">
        <v>0</v>
      </c>
      <c r="G35" s="127">
        <v>0</v>
      </c>
    </row>
    <row r="36" ht="14.1" customHeight="1" spans="1:7">
      <c r="A36" s="14" t="s">
        <v>104</v>
      </c>
      <c r="B36" s="15">
        <f>F36</f>
        <v>0</v>
      </c>
      <c r="C36" s="15">
        <f>G36</f>
        <v>0</v>
      </c>
      <c r="E36" s="126" t="s">
        <v>41</v>
      </c>
      <c r="F36" s="127">
        <v>0</v>
      </c>
      <c r="G36" s="127">
        <v>0</v>
      </c>
    </row>
    <row r="37" ht="14.1" customHeight="1" spans="1:7">
      <c r="A37" s="22" t="s">
        <v>105</v>
      </c>
      <c r="B37" s="113">
        <f>SUM(B34:B36)</f>
        <v>0</v>
      </c>
      <c r="C37" s="113">
        <f>SUM(C34:C36)</f>
        <v>0</v>
      </c>
      <c r="E37" s="128" t="s">
        <v>42</v>
      </c>
      <c r="F37" s="129">
        <v>0</v>
      </c>
      <c r="G37" s="129">
        <v>0</v>
      </c>
    </row>
    <row r="38" ht="14.1" customHeight="1" spans="1:7">
      <c r="A38" s="22" t="s">
        <v>106</v>
      </c>
      <c r="B38" s="113">
        <f>B33-B37</f>
        <v>0</v>
      </c>
      <c r="C38" s="113">
        <f>C33-C37</f>
        <v>0</v>
      </c>
      <c r="E38" s="128" t="s">
        <v>43</v>
      </c>
      <c r="F38" s="129">
        <v>0</v>
      </c>
      <c r="G38" s="129">
        <v>660000</v>
      </c>
    </row>
    <row r="39" ht="14.1" customHeight="1" spans="1:7">
      <c r="A39" s="25" t="s">
        <v>44</v>
      </c>
      <c r="B39" s="15">
        <f>F39</f>
        <v>0</v>
      </c>
      <c r="C39" s="15">
        <f>G39</f>
        <v>0</v>
      </c>
      <c r="E39" s="132" t="s">
        <v>44</v>
      </c>
      <c r="F39" s="127">
        <v>0</v>
      </c>
      <c r="G39" s="127">
        <v>0</v>
      </c>
    </row>
    <row r="40" ht="14.1" customHeight="1" spans="1:7">
      <c r="A40" s="22" t="s">
        <v>45</v>
      </c>
      <c r="B40" s="113">
        <f>B15+B28+B38+B39</f>
        <v>-5613212.52</v>
      </c>
      <c r="C40" s="113">
        <f>C15+C28+C38+C39</f>
        <v>-25532635.48</v>
      </c>
      <c r="E40" s="128" t="s">
        <v>45</v>
      </c>
      <c r="F40" s="129">
        <v>-148339.72</v>
      </c>
      <c r="G40" s="129">
        <v>-1845022.68</v>
      </c>
    </row>
    <row r="41" ht="14.1" customHeight="1" spans="1:7">
      <c r="A41" s="14" t="s">
        <v>46</v>
      </c>
      <c r="B41" s="15">
        <f>F41</f>
        <v>2269242.77</v>
      </c>
      <c r="C41" s="15">
        <f>G41</f>
        <v>3965925.73</v>
      </c>
      <c r="E41" s="126" t="s">
        <v>46</v>
      </c>
      <c r="F41" s="127">
        <v>2269242.77</v>
      </c>
      <c r="G41" s="127">
        <v>3965925.73</v>
      </c>
    </row>
    <row r="42" ht="14.1" customHeight="1" spans="1:7">
      <c r="A42" s="28" t="s">
        <v>47</v>
      </c>
      <c r="B42" s="15">
        <f>B40+B41</f>
        <v>-3343969.75</v>
      </c>
      <c r="C42" s="15">
        <f>C40+C41</f>
        <v>-21566709.75</v>
      </c>
      <c r="E42" s="128" t="s">
        <v>47</v>
      </c>
      <c r="F42" s="129">
        <v>2120903.05</v>
      </c>
      <c r="G42" s="129">
        <v>2120903.05</v>
      </c>
    </row>
    <row r="43" ht="15" customHeight="1" spans="1:3">
      <c r="A43" s="30" t="s">
        <v>48</v>
      </c>
      <c r="B43" s="30" t="s">
        <v>49</v>
      </c>
      <c r="C43" s="31"/>
    </row>
    <row r="44" ht="15" customHeight="1" spans="1:3">
      <c r="A44" s="30" t="s">
        <v>50</v>
      </c>
      <c r="B44" s="31"/>
      <c r="C44" s="31"/>
    </row>
    <row r="46" spans="1:2">
      <c r="A46" t="s">
        <v>60</v>
      </c>
      <c r="B46" t="s">
        <v>114</v>
      </c>
    </row>
    <row r="47" spans="1:7">
      <c r="A47" t="s">
        <v>115</v>
      </c>
      <c r="B47" t="s">
        <v>55</v>
      </c>
      <c r="C47" t="s">
        <v>75</v>
      </c>
      <c r="F47" s="133"/>
      <c r="G47" s="133"/>
    </row>
    <row r="48" spans="1:7">
      <c r="A48" t="s">
        <v>116</v>
      </c>
      <c r="B48" s="134"/>
      <c r="C48" s="134"/>
      <c r="E48" s="135"/>
      <c r="F48" s="136"/>
      <c r="G48" s="136"/>
    </row>
    <row r="49" spans="1:7">
      <c r="A49" t="s">
        <v>117</v>
      </c>
      <c r="B49" s="134">
        <v>850000</v>
      </c>
      <c r="C49" s="134">
        <v>6357340</v>
      </c>
      <c r="E49" s="135"/>
      <c r="F49" s="136"/>
      <c r="G49" s="136"/>
    </row>
    <row r="50" spans="1:7">
      <c r="A50" t="s">
        <v>118</v>
      </c>
      <c r="B50" s="134">
        <v>0</v>
      </c>
      <c r="C50" s="134">
        <v>0</v>
      </c>
      <c r="E50" s="135"/>
      <c r="F50" s="136"/>
      <c r="G50" s="136"/>
    </row>
    <row r="51" spans="1:7">
      <c r="A51" t="s">
        <v>119</v>
      </c>
      <c r="B51" s="134">
        <v>0</v>
      </c>
      <c r="C51" s="134">
        <v>0</v>
      </c>
      <c r="E51" s="135"/>
      <c r="F51" s="136"/>
      <c r="G51" s="136"/>
    </row>
    <row r="52" spans="1:7">
      <c r="A52" t="s">
        <v>120</v>
      </c>
      <c r="B52" s="134">
        <v>0</v>
      </c>
      <c r="C52" s="134">
        <v>198040</v>
      </c>
      <c r="E52" s="135"/>
      <c r="F52" s="136"/>
      <c r="G52" s="136"/>
    </row>
    <row r="53" spans="1:7">
      <c r="A53" t="s">
        <v>121</v>
      </c>
      <c r="B53" s="137">
        <v>70000</v>
      </c>
      <c r="C53" s="137">
        <v>1296100</v>
      </c>
      <c r="E53" s="135"/>
      <c r="F53" s="136"/>
      <c r="G53" s="136"/>
    </row>
    <row r="54" spans="1:7">
      <c r="A54" t="s">
        <v>122</v>
      </c>
      <c r="B54" s="134">
        <v>3359872.8</v>
      </c>
      <c r="C54" s="134">
        <v>7495772.8</v>
      </c>
      <c r="E54" s="135"/>
      <c r="F54" s="136"/>
      <c r="G54" s="136"/>
    </row>
    <row r="55" spans="1:7">
      <c r="A55" t="s">
        <v>123</v>
      </c>
      <c r="B55" s="134">
        <v>0</v>
      </c>
      <c r="C55" s="134">
        <v>660000</v>
      </c>
      <c r="E55" s="135"/>
      <c r="F55" s="135"/>
      <c r="G55" s="135"/>
    </row>
    <row r="56" spans="1:7">
      <c r="A56" t="s">
        <v>124</v>
      </c>
      <c r="B56" s="134"/>
      <c r="C56" s="134"/>
      <c r="E56" s="135"/>
      <c r="F56" s="135"/>
      <c r="G56" s="135"/>
    </row>
    <row r="57" spans="1:3">
      <c r="A57" t="s">
        <v>125</v>
      </c>
      <c r="B57" s="138">
        <v>800000</v>
      </c>
      <c r="C57" s="138">
        <v>2100000</v>
      </c>
    </row>
    <row r="58" spans="1:3">
      <c r="A58" t="s">
        <v>73</v>
      </c>
      <c r="B58" s="134">
        <v>385000</v>
      </c>
      <c r="C58" s="134">
        <v>5778400</v>
      </c>
    </row>
    <row r="63" spans="2:3">
      <c r="B63" s="133" t="s">
        <v>126</v>
      </c>
      <c r="C63" s="133" t="s">
        <v>127</v>
      </c>
    </row>
    <row r="64" spans="1:3">
      <c r="A64" t="s">
        <v>121</v>
      </c>
      <c r="B64" s="102">
        <v>70000</v>
      </c>
      <c r="C64" s="102">
        <v>1296100</v>
      </c>
    </row>
    <row r="65" spans="1:3">
      <c r="A65" t="s">
        <v>120</v>
      </c>
      <c r="B65" s="102">
        <v>0</v>
      </c>
      <c r="C65" s="102">
        <v>198040</v>
      </c>
    </row>
    <row r="66" spans="1:3">
      <c r="A66" t="s">
        <v>128</v>
      </c>
      <c r="B66" s="102">
        <v>850000</v>
      </c>
      <c r="C66" s="102">
        <v>6357340</v>
      </c>
    </row>
    <row r="67" spans="1:3">
      <c r="A67" t="s">
        <v>129</v>
      </c>
      <c r="B67" s="102">
        <v>0</v>
      </c>
      <c r="C67" s="102">
        <v>0</v>
      </c>
    </row>
    <row r="68" spans="1:3">
      <c r="A68" t="s">
        <v>73</v>
      </c>
      <c r="B68" s="102">
        <v>385000</v>
      </c>
      <c r="C68" s="102">
        <v>5778400</v>
      </c>
    </row>
    <row r="69" spans="1:3">
      <c r="A69" t="s">
        <v>130</v>
      </c>
      <c r="B69" s="102">
        <v>0</v>
      </c>
      <c r="C69" s="102">
        <v>0</v>
      </c>
    </row>
    <row r="70" spans="1:3">
      <c r="A70" t="s">
        <v>131</v>
      </c>
      <c r="B70" s="102">
        <v>3359872.8</v>
      </c>
      <c r="C70" s="102">
        <v>7495772.8</v>
      </c>
    </row>
    <row r="71" spans="1:3">
      <c r="A71" t="s">
        <v>125</v>
      </c>
      <c r="B71" s="102">
        <v>800000</v>
      </c>
      <c r="C71" s="102">
        <v>2100000</v>
      </c>
    </row>
    <row r="72" spans="1:3">
      <c r="A72" t="s">
        <v>132</v>
      </c>
      <c r="B72" s="102">
        <v>0</v>
      </c>
      <c r="C72" s="102">
        <v>660000</v>
      </c>
    </row>
  </sheetData>
  <mergeCells count="1">
    <mergeCell ref="A1:C1"/>
  </mergeCells>
  <pageMargins left="0.75" right="0.75" top="1" bottom="1" header="0.511805555555556" footer="0.51180555555555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"/>
  <sheetViews>
    <sheetView view="pageBreakPreview" zoomScaleNormal="100" workbookViewId="0">
      <selection activeCell="A4" sqref="A4"/>
    </sheetView>
  </sheetViews>
  <sheetFormatPr defaultColWidth="9" defaultRowHeight="14.25" outlineLevelCol="7"/>
  <cols>
    <col min="1" max="1" width="40.625" customWidth="1"/>
    <col min="2" max="2" width="14.375" customWidth="1"/>
    <col min="3" max="3" width="15" customWidth="1"/>
    <col min="6" max="6" width="45.625" customWidth="1"/>
    <col min="7" max="8" width="15" customWidth="1"/>
  </cols>
  <sheetData>
    <row r="1" ht="36.95" customHeight="1" spans="1:3">
      <c r="A1" s="1" t="s">
        <v>54</v>
      </c>
      <c r="B1" s="1"/>
      <c r="C1" s="1"/>
    </row>
    <row r="2" ht="15" customHeight="1" spans="1:3">
      <c r="A2" s="2"/>
      <c r="B2" s="3"/>
      <c r="C2" s="2" t="s">
        <v>1</v>
      </c>
    </row>
    <row r="3" ht="15" customHeight="1" spans="1:3">
      <c r="A3" s="107" t="s">
        <v>2</v>
      </c>
      <c r="B3" s="108" t="str">
        <f>合并现金流量表!B3</f>
        <v>20XX 年 X月</v>
      </c>
      <c r="C3" s="5" t="s">
        <v>4</v>
      </c>
    </row>
    <row r="4" ht="15" customHeight="1" spans="1:8">
      <c r="A4" s="6" t="s">
        <v>5</v>
      </c>
      <c r="B4" s="7" t="s">
        <v>55</v>
      </c>
      <c r="C4" s="7" t="s">
        <v>56</v>
      </c>
      <c r="F4" s="6" t="s">
        <v>74</v>
      </c>
      <c r="G4" s="7" t="s">
        <v>133</v>
      </c>
      <c r="H4" s="7" t="s">
        <v>134</v>
      </c>
    </row>
    <row r="5" ht="15" customHeight="1" spans="1:8">
      <c r="A5" s="10" t="s">
        <v>10</v>
      </c>
      <c r="B5" s="11"/>
      <c r="C5" s="11"/>
      <c r="F5" s="10" t="s">
        <v>10</v>
      </c>
      <c r="G5" s="11"/>
      <c r="H5" s="11"/>
    </row>
    <row r="6" ht="14.1" customHeight="1" spans="1:8">
      <c r="A6" s="14" t="s">
        <v>11</v>
      </c>
      <c r="B6" s="111">
        <f>G6</f>
        <v>0</v>
      </c>
      <c r="C6" s="111">
        <f>H6</f>
        <v>0</v>
      </c>
      <c r="F6" s="14" t="s">
        <v>76</v>
      </c>
      <c r="G6" s="111"/>
      <c r="H6" s="111"/>
    </row>
    <row r="7" ht="14.1" customHeight="1" spans="1:8">
      <c r="A7" s="14" t="s">
        <v>12</v>
      </c>
      <c r="B7" s="111">
        <f>G7</f>
        <v>0</v>
      </c>
      <c r="C7" s="111">
        <f>H7</f>
        <v>0</v>
      </c>
      <c r="F7" s="14" t="s">
        <v>77</v>
      </c>
      <c r="G7" s="114"/>
      <c r="H7" s="114"/>
    </row>
    <row r="8" ht="14.1" customHeight="1" spans="1:8">
      <c r="A8" s="14" t="s">
        <v>13</v>
      </c>
      <c r="B8" s="111">
        <f>G8</f>
        <v>0</v>
      </c>
      <c r="C8" s="111">
        <f>H8</f>
        <v>0</v>
      </c>
      <c r="F8" s="14" t="s">
        <v>78</v>
      </c>
      <c r="G8" s="111"/>
      <c r="H8" s="111"/>
    </row>
    <row r="9" ht="14.1" customHeight="1" spans="1:8">
      <c r="A9" s="22" t="s">
        <v>14</v>
      </c>
      <c r="B9" s="23">
        <f>B6+B7+B8</f>
        <v>0</v>
      </c>
      <c r="C9" s="23">
        <f>C6+C7+C8</f>
        <v>0</v>
      </c>
      <c r="F9" s="22" t="s">
        <v>79</v>
      </c>
      <c r="G9" s="23"/>
      <c r="H9" s="23"/>
    </row>
    <row r="10" ht="14.1" customHeight="1" spans="1:8">
      <c r="A10" s="14" t="s">
        <v>15</v>
      </c>
      <c r="B10" s="111">
        <f>G10</f>
        <v>0</v>
      </c>
      <c r="C10" s="111">
        <f>H10</f>
        <v>0</v>
      </c>
      <c r="F10" s="14" t="s">
        <v>80</v>
      </c>
      <c r="G10" s="111"/>
      <c r="H10" s="111"/>
    </row>
    <row r="11" ht="14.1" customHeight="1" spans="1:8">
      <c r="A11" s="14" t="s">
        <v>16</v>
      </c>
      <c r="B11" s="111">
        <f>G11</f>
        <v>0</v>
      </c>
      <c r="C11" s="111">
        <f>H11</f>
        <v>0</v>
      </c>
      <c r="F11" s="14" t="s">
        <v>81</v>
      </c>
      <c r="G11" s="111"/>
      <c r="H11" s="111"/>
    </row>
    <row r="12" ht="14.1" customHeight="1" spans="1:8">
      <c r="A12" s="14" t="s">
        <v>17</v>
      </c>
      <c r="B12" s="111">
        <f>G12</f>
        <v>0</v>
      </c>
      <c r="C12" s="111">
        <f>H12</f>
        <v>0</v>
      </c>
      <c r="F12" s="14" t="s">
        <v>82</v>
      </c>
      <c r="G12" s="111"/>
      <c r="H12" s="111"/>
    </row>
    <row r="13" ht="14.1" customHeight="1" spans="1:8">
      <c r="A13" s="14" t="s">
        <v>18</v>
      </c>
      <c r="B13" s="111">
        <f>G13</f>
        <v>317.46</v>
      </c>
      <c r="C13" s="111">
        <f>H13</f>
        <v>10890.35</v>
      </c>
      <c r="F13" s="14" t="s">
        <v>83</v>
      </c>
      <c r="G13" s="111">
        <v>317.46</v>
      </c>
      <c r="H13" s="111">
        <v>10890.35</v>
      </c>
    </row>
    <row r="14" ht="14.1" customHeight="1" spans="1:8">
      <c r="A14" s="22" t="s">
        <v>19</v>
      </c>
      <c r="B14" s="23">
        <f>B10+B11+B12+B13</f>
        <v>317.46</v>
      </c>
      <c r="C14" s="23">
        <f>C10+C11+C12+C13</f>
        <v>10890.35</v>
      </c>
      <c r="F14" s="22" t="s">
        <v>84</v>
      </c>
      <c r="G14" s="23">
        <v>317.46</v>
      </c>
      <c r="H14" s="23">
        <v>10890.35</v>
      </c>
    </row>
    <row r="15" ht="14.1" customHeight="1" spans="1:8">
      <c r="A15" s="22" t="s">
        <v>20</v>
      </c>
      <c r="B15" s="23">
        <f>B9-B14</f>
        <v>-317.46</v>
      </c>
      <c r="C15" s="23">
        <f>C9-C14</f>
        <v>-10890.35</v>
      </c>
      <c r="F15" s="22" t="s">
        <v>85</v>
      </c>
      <c r="G15" s="23">
        <v>-317.46</v>
      </c>
      <c r="H15" s="23">
        <v>-10890.35</v>
      </c>
    </row>
    <row r="16" ht="14.1" customHeight="1" spans="1:8">
      <c r="A16" s="25" t="s">
        <v>21</v>
      </c>
      <c r="B16" s="26"/>
      <c r="C16" s="26"/>
      <c r="F16" s="25" t="s">
        <v>21</v>
      </c>
      <c r="G16" s="26"/>
      <c r="H16" s="26"/>
    </row>
    <row r="17" ht="14.1" customHeight="1" spans="1:8">
      <c r="A17" s="14" t="s">
        <v>22</v>
      </c>
      <c r="B17" s="111">
        <f>G17</f>
        <v>0</v>
      </c>
      <c r="C17" s="111">
        <f>H17</f>
        <v>0</v>
      </c>
      <c r="F17" s="14" t="s">
        <v>86</v>
      </c>
      <c r="G17" s="26"/>
      <c r="H17" s="26"/>
    </row>
    <row r="18" ht="14.1" customHeight="1" spans="1:8">
      <c r="A18" s="14" t="s">
        <v>23</v>
      </c>
      <c r="B18" s="111">
        <f>G18</f>
        <v>0</v>
      </c>
      <c r="C18" s="111">
        <f>H18</f>
        <v>0</v>
      </c>
      <c r="F18" s="14" t="s">
        <v>87</v>
      </c>
      <c r="G18" s="26"/>
      <c r="H18" s="26"/>
    </row>
    <row r="19" ht="14.1" customHeight="1" spans="1:8">
      <c r="A19" s="27" t="s">
        <v>24</v>
      </c>
      <c r="B19" s="111">
        <f>G19</f>
        <v>0</v>
      </c>
      <c r="C19" s="111">
        <f>H19</f>
        <v>0</v>
      </c>
      <c r="F19" s="27" t="s">
        <v>88</v>
      </c>
      <c r="G19" s="26"/>
      <c r="H19" s="26"/>
    </row>
    <row r="20" ht="14.1" customHeight="1" spans="1:8">
      <c r="A20" s="14" t="s">
        <v>25</v>
      </c>
      <c r="B20" s="111">
        <f>G20</f>
        <v>0</v>
      </c>
      <c r="C20" s="111">
        <f>H20</f>
        <v>0</v>
      </c>
      <c r="F20" s="14" t="s">
        <v>89</v>
      </c>
      <c r="G20" s="26"/>
      <c r="H20" s="26"/>
    </row>
    <row r="21" ht="14.1" customHeight="1" spans="1:8">
      <c r="A21" s="14" t="s">
        <v>26</v>
      </c>
      <c r="B21" s="111">
        <f>G21</f>
        <v>0</v>
      </c>
      <c r="C21" s="111">
        <f>H21</f>
        <v>0</v>
      </c>
      <c r="F21" s="14" t="s">
        <v>90</v>
      </c>
      <c r="G21" s="26"/>
      <c r="H21" s="26"/>
    </row>
    <row r="22" ht="14.1" customHeight="1" spans="1:8">
      <c r="A22" s="22" t="s">
        <v>27</v>
      </c>
      <c r="B22" s="23">
        <f>B17+B18+B19+B20+B21</f>
        <v>0</v>
      </c>
      <c r="C22" s="23">
        <f>C17+C18+C19+C20+C21</f>
        <v>0</v>
      </c>
      <c r="F22" s="22" t="s">
        <v>91</v>
      </c>
      <c r="G22" s="23"/>
      <c r="H22" s="23"/>
    </row>
    <row r="23" ht="24" spans="1:8">
      <c r="A23" s="27" t="s">
        <v>28</v>
      </c>
      <c r="B23" s="111">
        <f>G23</f>
        <v>0</v>
      </c>
      <c r="C23" s="111">
        <f>H23</f>
        <v>0</v>
      </c>
      <c r="F23" s="27" t="s">
        <v>92</v>
      </c>
      <c r="G23" s="26"/>
      <c r="H23" s="26"/>
    </row>
    <row r="24" ht="14.1" customHeight="1" spans="1:8">
      <c r="A24" s="14" t="s">
        <v>29</v>
      </c>
      <c r="B24" s="111">
        <f>G24</f>
        <v>0</v>
      </c>
      <c r="C24" s="111">
        <f>H24</f>
        <v>0</v>
      </c>
      <c r="F24" s="14" t="s">
        <v>93</v>
      </c>
      <c r="G24" s="26"/>
      <c r="H24" s="26"/>
    </row>
    <row r="25" ht="14.1" customHeight="1" spans="1:8">
      <c r="A25" s="14" t="s">
        <v>30</v>
      </c>
      <c r="B25" s="111">
        <f>G25</f>
        <v>0</v>
      </c>
      <c r="C25" s="111">
        <f>H25</f>
        <v>0</v>
      </c>
      <c r="F25" s="14" t="s">
        <v>94</v>
      </c>
      <c r="G25" s="26"/>
      <c r="H25" s="26"/>
    </row>
    <row r="26" ht="14.1" customHeight="1" spans="1:8">
      <c r="A26" s="14" t="s">
        <v>31</v>
      </c>
      <c r="B26" s="111">
        <f>G26</f>
        <v>0</v>
      </c>
      <c r="C26" s="111">
        <f>H26</f>
        <v>0</v>
      </c>
      <c r="F26" s="14" t="s">
        <v>95</v>
      </c>
      <c r="G26" s="26"/>
      <c r="H26" s="26"/>
    </row>
    <row r="27" ht="14.1" customHeight="1" spans="1:8">
      <c r="A27" s="22" t="s">
        <v>32</v>
      </c>
      <c r="B27" s="23">
        <f>B23+B24+B25+B26</f>
        <v>0</v>
      </c>
      <c r="C27" s="23">
        <f>C23+C24+C25+C26</f>
        <v>0</v>
      </c>
      <c r="F27" s="22" t="s">
        <v>96</v>
      </c>
      <c r="G27" s="23"/>
      <c r="H27" s="23"/>
    </row>
    <row r="28" ht="14.1" customHeight="1" spans="1:8">
      <c r="A28" s="22" t="s">
        <v>33</v>
      </c>
      <c r="B28" s="23">
        <f>B22-B27</f>
        <v>0</v>
      </c>
      <c r="C28" s="23">
        <f>C22-C27</f>
        <v>0</v>
      </c>
      <c r="F28" s="22" t="s">
        <v>97</v>
      </c>
      <c r="G28" s="23"/>
      <c r="H28" s="23"/>
    </row>
    <row r="29" ht="14.1" customHeight="1" spans="1:8">
      <c r="A29" s="25" t="s">
        <v>34</v>
      </c>
      <c r="B29" s="26"/>
      <c r="C29" s="26"/>
      <c r="F29" s="25" t="s">
        <v>34</v>
      </c>
      <c r="G29" s="26"/>
      <c r="H29" s="26"/>
    </row>
    <row r="30" ht="14.1" customHeight="1" spans="1:8">
      <c r="A30" s="14" t="s">
        <v>35</v>
      </c>
      <c r="B30" s="117">
        <f>G30-B49</f>
        <v>0</v>
      </c>
      <c r="C30" s="117">
        <f>H30-C49</f>
        <v>0</v>
      </c>
      <c r="F30" s="14" t="s">
        <v>98</v>
      </c>
      <c r="G30" s="26"/>
      <c r="H30" s="26">
        <v>54421.8</v>
      </c>
    </row>
    <row r="31" ht="14.1" customHeight="1" spans="1:8">
      <c r="A31" s="14" t="s">
        <v>36</v>
      </c>
      <c r="B31" s="111">
        <f>G31</f>
        <v>0</v>
      </c>
      <c r="C31" s="111">
        <f>H31</f>
        <v>0</v>
      </c>
      <c r="F31" s="14" t="s">
        <v>99</v>
      </c>
      <c r="G31" s="26"/>
      <c r="H31" s="26"/>
    </row>
    <row r="32" ht="14.1" customHeight="1" spans="1:8">
      <c r="A32" s="14" t="s">
        <v>37</v>
      </c>
      <c r="B32" s="111">
        <f>G32</f>
        <v>0</v>
      </c>
      <c r="C32" s="111">
        <f>H32</f>
        <v>0</v>
      </c>
      <c r="F32" s="14" t="s">
        <v>100</v>
      </c>
      <c r="G32" s="26"/>
      <c r="H32" s="26"/>
    </row>
    <row r="33" ht="14.1" customHeight="1" spans="1:8">
      <c r="A33" s="22" t="s">
        <v>38</v>
      </c>
      <c r="B33" s="23">
        <f>B30+B31+B32</f>
        <v>0</v>
      </c>
      <c r="C33" s="23">
        <f>C30+C31+C32</f>
        <v>0</v>
      </c>
      <c r="F33" s="22" t="s">
        <v>101</v>
      </c>
      <c r="G33" s="23"/>
      <c r="H33" s="23">
        <v>54421.8</v>
      </c>
    </row>
    <row r="34" ht="14.1" customHeight="1" spans="1:8">
      <c r="A34" s="14" t="s">
        <v>39</v>
      </c>
      <c r="B34" s="111">
        <f>G34</f>
        <v>0</v>
      </c>
      <c r="C34" s="111">
        <f>H34</f>
        <v>0</v>
      </c>
      <c r="F34" s="14" t="s">
        <v>102</v>
      </c>
      <c r="G34" s="26"/>
      <c r="H34" s="26"/>
    </row>
    <row r="35" ht="14.1" customHeight="1" spans="1:8">
      <c r="A35" s="14" t="s">
        <v>40</v>
      </c>
      <c r="B35" s="111">
        <f>G35</f>
        <v>0</v>
      </c>
      <c r="C35" s="111">
        <f>H35</f>
        <v>0</v>
      </c>
      <c r="F35" s="14" t="s">
        <v>103</v>
      </c>
      <c r="G35" s="26"/>
      <c r="H35" s="26"/>
    </row>
    <row r="36" ht="14.1" customHeight="1" spans="1:8">
      <c r="A36" s="14" t="s">
        <v>41</v>
      </c>
      <c r="B36" s="111">
        <f>G36</f>
        <v>0</v>
      </c>
      <c r="C36" s="111">
        <f>H36</f>
        <v>0</v>
      </c>
      <c r="F36" s="14" t="s">
        <v>104</v>
      </c>
      <c r="G36" s="26"/>
      <c r="H36" s="26"/>
    </row>
    <row r="37" ht="14.1" customHeight="1" spans="1:8">
      <c r="A37" s="22" t="s">
        <v>42</v>
      </c>
      <c r="B37" s="23">
        <f>B34+B35+B36</f>
        <v>0</v>
      </c>
      <c r="C37" s="23">
        <f>C34+C35+C36</f>
        <v>0</v>
      </c>
      <c r="F37" s="22" t="s">
        <v>105</v>
      </c>
      <c r="G37" s="23"/>
      <c r="H37" s="23"/>
    </row>
    <row r="38" ht="14.1" customHeight="1" spans="1:8">
      <c r="A38" s="22" t="s">
        <v>43</v>
      </c>
      <c r="B38" s="23">
        <f>B33-B37</f>
        <v>0</v>
      </c>
      <c r="C38" s="23">
        <f>C33-C37</f>
        <v>0</v>
      </c>
      <c r="F38" s="22" t="s">
        <v>106</v>
      </c>
      <c r="G38" s="23"/>
      <c r="H38" s="23">
        <v>54421.8</v>
      </c>
    </row>
    <row r="39" ht="14.1" customHeight="1" spans="1:8">
      <c r="A39" s="25" t="s">
        <v>44</v>
      </c>
      <c r="B39" s="111">
        <f>G39</f>
        <v>0</v>
      </c>
      <c r="C39" s="111">
        <f>H39</f>
        <v>307.669999999998</v>
      </c>
      <c r="F39" s="25" t="s">
        <v>44</v>
      </c>
      <c r="G39" s="26"/>
      <c r="H39" s="26">
        <v>307.669999999998</v>
      </c>
    </row>
    <row r="40" ht="14.1" customHeight="1" spans="1:8">
      <c r="A40" s="22" t="s">
        <v>45</v>
      </c>
      <c r="B40" s="23">
        <f>B15+B28+B38+B39</f>
        <v>-317.46</v>
      </c>
      <c r="C40" s="23">
        <f>C15+C28+C38+C39</f>
        <v>-10582.68</v>
      </c>
      <c r="F40" s="22" t="s">
        <v>45</v>
      </c>
      <c r="G40" s="23">
        <v>-317.46</v>
      </c>
      <c r="H40" s="23">
        <v>43531.45</v>
      </c>
    </row>
    <row r="41" ht="14.1" customHeight="1" spans="1:8">
      <c r="A41" s="14" t="s">
        <v>46</v>
      </c>
      <c r="B41" s="111">
        <f>G41</f>
        <v>0</v>
      </c>
      <c r="C41" s="111">
        <f>H41</f>
        <v>0</v>
      </c>
      <c r="F41" s="14" t="s">
        <v>46</v>
      </c>
      <c r="G41" s="111"/>
      <c r="H41" s="111"/>
    </row>
    <row r="42" ht="14.1" customHeight="1" spans="1:8">
      <c r="A42" s="28" t="s">
        <v>47</v>
      </c>
      <c r="B42" s="29">
        <f>B40+B41</f>
        <v>-317.46</v>
      </c>
      <c r="C42" s="29">
        <f>C40+C41</f>
        <v>-10582.68</v>
      </c>
      <c r="F42" s="28" t="s">
        <v>47</v>
      </c>
      <c r="G42" s="29"/>
      <c r="H42" s="29">
        <v>43839.12</v>
      </c>
    </row>
    <row r="43" ht="15" customHeight="1" spans="1:3">
      <c r="A43" s="30" t="s">
        <v>48</v>
      </c>
      <c r="B43" s="30" t="s">
        <v>49</v>
      </c>
      <c r="C43" s="31"/>
    </row>
    <row r="44" ht="15" customHeight="1" spans="1:3">
      <c r="A44" s="30" t="s">
        <v>50</v>
      </c>
      <c r="B44" s="31"/>
      <c r="C44" s="31"/>
    </row>
    <row r="46" spans="1:3">
      <c r="A46" t="s">
        <v>60</v>
      </c>
      <c r="B46" t="s">
        <v>55</v>
      </c>
      <c r="C46" t="s">
        <v>61</v>
      </c>
    </row>
    <row r="47" spans="1:3">
      <c r="A47" t="s">
        <v>110</v>
      </c>
      <c r="B47" s="29"/>
      <c r="C47" s="29"/>
    </row>
    <row r="48" spans="1:1">
      <c r="A48" t="s">
        <v>111</v>
      </c>
    </row>
    <row r="49" spans="1:3">
      <c r="A49" s="118" t="s">
        <v>112</v>
      </c>
      <c r="B49" s="118"/>
      <c r="C49">
        <v>54421.8</v>
      </c>
    </row>
    <row r="50" spans="1:2">
      <c r="A50" s="118" t="s">
        <v>113</v>
      </c>
      <c r="B50" s="118"/>
    </row>
    <row r="51" spans="1:2">
      <c r="A51" s="118"/>
      <c r="B51" s="119"/>
    </row>
  </sheetData>
  <mergeCells count="1">
    <mergeCell ref="A1:C1"/>
  </mergeCells>
  <pageMargins left="0.75" right="0.75" top="1" bottom="1" header="0.511805555555556" footer="0.51180555555555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"/>
  <sheetViews>
    <sheetView workbookViewId="0">
      <selection activeCell="A46" sqref="$A46:$XFD46"/>
    </sheetView>
  </sheetViews>
  <sheetFormatPr defaultColWidth="9" defaultRowHeight="14.25" outlineLevelCol="7"/>
  <cols>
    <col min="1" max="1" width="40.625" customWidth="1"/>
    <col min="2" max="2" width="14.375" customWidth="1"/>
    <col min="3" max="3" width="15" customWidth="1"/>
    <col min="5" max="5" width="10.125" customWidth="1"/>
    <col min="6" max="6" width="45.625" customWidth="1"/>
    <col min="7" max="7" width="15.375" customWidth="1"/>
    <col min="8" max="8" width="14" customWidth="1"/>
  </cols>
  <sheetData>
    <row r="1" ht="36.95" customHeight="1" spans="1:3">
      <c r="A1" s="1" t="s">
        <v>54</v>
      </c>
      <c r="B1" s="1"/>
      <c r="C1" s="1"/>
    </row>
    <row r="2" ht="15" customHeight="1" spans="1:3">
      <c r="A2" s="2"/>
      <c r="B2" s="3"/>
      <c r="C2" s="2" t="s">
        <v>1</v>
      </c>
    </row>
    <row r="3" ht="15" customHeight="1" spans="1:3">
      <c r="A3" s="107" t="s">
        <v>135</v>
      </c>
      <c r="B3" s="108" t="str">
        <f>合并现金流量表!B3</f>
        <v>20XX 年 X月</v>
      </c>
      <c r="C3" s="5" t="s">
        <v>4</v>
      </c>
    </row>
    <row r="4" ht="15" customHeight="1" spans="1:8">
      <c r="A4" s="6" t="s">
        <v>5</v>
      </c>
      <c r="B4" s="7" t="s">
        <v>55</v>
      </c>
      <c r="C4" s="7" t="s">
        <v>56</v>
      </c>
      <c r="E4" t="s">
        <v>136</v>
      </c>
      <c r="F4" s="6" t="s">
        <v>5</v>
      </c>
      <c r="G4" s="7" t="s">
        <v>55</v>
      </c>
      <c r="H4" s="7" t="s">
        <v>56</v>
      </c>
    </row>
    <row r="5" ht="15" customHeight="1" spans="1:8">
      <c r="A5" s="10" t="s">
        <v>10</v>
      </c>
      <c r="B5" s="109"/>
      <c r="C5" s="109"/>
      <c r="E5" s="110">
        <v>6.7922</v>
      </c>
      <c r="F5" s="10" t="s">
        <v>10</v>
      </c>
      <c r="G5" s="109"/>
      <c r="H5" s="109"/>
    </row>
    <row r="6" ht="14.1" customHeight="1" spans="1:8">
      <c r="A6" s="14" t="s">
        <v>11</v>
      </c>
      <c r="B6" s="15">
        <f>ROUND(G6*$E$5,2)</f>
        <v>0</v>
      </c>
      <c r="C6" s="15">
        <f>ROUND(H6*$E$5,2)</f>
        <v>0</v>
      </c>
      <c r="D6" t="s">
        <v>137</v>
      </c>
      <c r="E6">
        <v>6.937</v>
      </c>
      <c r="F6" s="14" t="s">
        <v>11</v>
      </c>
      <c r="G6" s="15"/>
      <c r="H6" s="15"/>
    </row>
    <row r="7" ht="14.1" customHeight="1" spans="1:8">
      <c r="A7" s="14" t="s">
        <v>12</v>
      </c>
      <c r="B7" s="15">
        <f>ROUND(G7*$E$5,2)</f>
        <v>0</v>
      </c>
      <c r="C7" s="15">
        <f>ROUND(H7*$E$5,2)</f>
        <v>0</v>
      </c>
      <c r="F7" s="14" t="s">
        <v>12</v>
      </c>
      <c r="G7" s="15"/>
      <c r="H7" s="15"/>
    </row>
    <row r="8" ht="14.1" customHeight="1" spans="1:8">
      <c r="A8" s="14" t="s">
        <v>13</v>
      </c>
      <c r="B8" s="15">
        <f>ROUND(G8*$E$5,2)</f>
        <v>0</v>
      </c>
      <c r="C8" s="15">
        <f>ROUND(H8*$E$5,2)-C47</f>
        <v>0</v>
      </c>
      <c r="F8" s="14" t="s">
        <v>13</v>
      </c>
      <c r="G8" s="111">
        <f>ROUND(0.9*J5,2)</f>
        <v>0</v>
      </c>
      <c r="H8" s="112"/>
    </row>
    <row r="9" ht="14.1" customHeight="1" spans="1:8">
      <c r="A9" s="22" t="s">
        <v>14</v>
      </c>
      <c r="B9" s="113">
        <f>B6+B7+B8</f>
        <v>0</v>
      </c>
      <c r="C9" s="113">
        <f>C6+C7+C8</f>
        <v>0</v>
      </c>
      <c r="F9" s="22" t="s">
        <v>14</v>
      </c>
      <c r="G9" s="113">
        <f>G6+G7+G8</f>
        <v>0</v>
      </c>
      <c r="H9" s="113">
        <f>H6+H7+H8</f>
        <v>0</v>
      </c>
    </row>
    <row r="10" ht="14.1" customHeight="1" spans="1:8">
      <c r="A10" s="14" t="s">
        <v>15</v>
      </c>
      <c r="B10" s="15">
        <f>ROUND(G10*$E$5,2)</f>
        <v>0</v>
      </c>
      <c r="C10" s="15">
        <f>ROUND(H10*$E$5,2)</f>
        <v>0</v>
      </c>
      <c r="F10" s="14" t="s">
        <v>15</v>
      </c>
      <c r="G10" s="15"/>
      <c r="H10" s="15"/>
    </row>
    <row r="11" ht="14.1" customHeight="1" spans="1:8">
      <c r="A11" s="14" t="s">
        <v>16</v>
      </c>
      <c r="B11" s="15">
        <f>ROUND(G11*$E$5,2)</f>
        <v>0</v>
      </c>
      <c r="C11" s="15">
        <f>ROUND(H11*$E$5,2)</f>
        <v>0</v>
      </c>
      <c r="F11" s="14" t="s">
        <v>16</v>
      </c>
      <c r="G11" s="114"/>
      <c r="H11" s="111"/>
    </row>
    <row r="12" ht="14.1" customHeight="1" spans="1:8">
      <c r="A12" s="14" t="s">
        <v>17</v>
      </c>
      <c r="B12" s="15">
        <f>ROUND(G12*$E$5,2)</f>
        <v>0</v>
      </c>
      <c r="C12" s="15">
        <f>ROUND(H12*$E$5,2)</f>
        <v>0</v>
      </c>
      <c r="F12" s="14" t="s">
        <v>17</v>
      </c>
      <c r="G12" s="115">
        <v>0</v>
      </c>
      <c r="H12" s="111">
        <v>0</v>
      </c>
    </row>
    <row r="13" ht="14.1" customHeight="1" spans="1:8">
      <c r="A13" s="14" t="s">
        <v>18</v>
      </c>
      <c r="B13" s="15">
        <f>ROUND(G13*$E$5,2)</f>
        <v>0</v>
      </c>
      <c r="C13" s="15">
        <f>ROUND(H13*$E$5,2)-C48</f>
        <v>0</v>
      </c>
      <c r="F13" s="14" t="s">
        <v>18</v>
      </c>
      <c r="G13" s="112">
        <v>0</v>
      </c>
      <c r="H13" s="112"/>
    </row>
    <row r="14" ht="14.1" customHeight="1" spans="1:8">
      <c r="A14" s="22" t="s">
        <v>19</v>
      </c>
      <c r="B14" s="113">
        <f>B10+B11+B12+B13</f>
        <v>0</v>
      </c>
      <c r="C14" s="113">
        <f>C10+C11+C12+C13</f>
        <v>0</v>
      </c>
      <c r="F14" s="22" t="s">
        <v>19</v>
      </c>
      <c r="G14" s="113">
        <f>G10+G11+G12+G13</f>
        <v>0</v>
      </c>
      <c r="H14" s="113">
        <f>H10+H11+H12+H13</f>
        <v>0</v>
      </c>
    </row>
    <row r="15" ht="14.1" customHeight="1" spans="1:8">
      <c r="A15" s="22" t="s">
        <v>20</v>
      </c>
      <c r="B15" s="113">
        <f>B9-B14</f>
        <v>0</v>
      </c>
      <c r="C15" s="113">
        <f>C9-C14</f>
        <v>0</v>
      </c>
      <c r="F15" s="22" t="s">
        <v>20</v>
      </c>
      <c r="G15" s="113">
        <f>G9-G14</f>
        <v>0</v>
      </c>
      <c r="H15" s="113">
        <f>H9-H14</f>
        <v>0</v>
      </c>
    </row>
    <row r="16" ht="14.1" customHeight="1" spans="1:8">
      <c r="A16" s="25" t="s">
        <v>21</v>
      </c>
      <c r="B16" s="15"/>
      <c r="C16" s="15"/>
      <c r="F16" s="25" t="s">
        <v>21</v>
      </c>
      <c r="G16" s="15"/>
      <c r="H16" s="15"/>
    </row>
    <row r="17" ht="14.1" customHeight="1" spans="1:8">
      <c r="A17" s="14" t="s">
        <v>22</v>
      </c>
      <c r="B17" s="15">
        <f>ROUND(G17*$E$5,2)</f>
        <v>0</v>
      </c>
      <c r="C17" s="15">
        <f>ROUND(H17*$E$5,2)</f>
        <v>0</v>
      </c>
      <c r="F17" s="14" t="s">
        <v>22</v>
      </c>
      <c r="G17" s="15"/>
      <c r="H17" s="15"/>
    </row>
    <row r="18" ht="14.1" customHeight="1" spans="1:8">
      <c r="A18" s="14" t="s">
        <v>23</v>
      </c>
      <c r="B18" s="15">
        <f>ROUND(G18*$E$5,2)</f>
        <v>0</v>
      </c>
      <c r="C18" s="15">
        <f>ROUND(H18*$E$5,2)</f>
        <v>0</v>
      </c>
      <c r="F18" s="14" t="s">
        <v>23</v>
      </c>
      <c r="G18" s="15"/>
      <c r="H18" s="15"/>
    </row>
    <row r="19" ht="24" spans="1:8">
      <c r="A19" s="27" t="s">
        <v>24</v>
      </c>
      <c r="B19" s="15">
        <f>ROUND(G19*$E$5,2)</f>
        <v>0</v>
      </c>
      <c r="C19" s="15">
        <f>ROUND(H19*$E$5,2)</f>
        <v>0</v>
      </c>
      <c r="F19" s="27" t="s">
        <v>24</v>
      </c>
      <c r="G19" s="15"/>
      <c r="H19" s="15"/>
    </row>
    <row r="20" ht="14.1" customHeight="1" spans="1:8">
      <c r="A20" s="14" t="s">
        <v>25</v>
      </c>
      <c r="B20" s="15">
        <f>ROUND(G20*$E$5,2)</f>
        <v>0</v>
      </c>
      <c r="C20" s="15">
        <f>ROUND(H20*$E$5,2)</f>
        <v>0</v>
      </c>
      <c r="F20" s="14" t="s">
        <v>25</v>
      </c>
      <c r="G20" s="15"/>
      <c r="H20" s="15"/>
    </row>
    <row r="21" ht="14.1" customHeight="1" spans="1:8">
      <c r="A21" s="14" t="s">
        <v>26</v>
      </c>
      <c r="B21" s="15">
        <f>ROUND(G21*$E$5,2)</f>
        <v>0</v>
      </c>
      <c r="C21" s="15">
        <f>ROUND(H21*$E$5,2)</f>
        <v>0</v>
      </c>
      <c r="F21" s="14" t="s">
        <v>26</v>
      </c>
      <c r="G21" s="15"/>
      <c r="H21" s="15"/>
    </row>
    <row r="22" ht="14.1" customHeight="1" spans="1:8">
      <c r="A22" s="22" t="s">
        <v>27</v>
      </c>
      <c r="B22" s="113">
        <f>B17+B18+B19+B20+B21</f>
        <v>0</v>
      </c>
      <c r="C22" s="113">
        <f>C17+C18+C19+C20+C21</f>
        <v>0</v>
      </c>
      <c r="F22" s="22" t="s">
        <v>27</v>
      </c>
      <c r="G22" s="113">
        <f>G17+G18+G19+G20+G21</f>
        <v>0</v>
      </c>
      <c r="H22" s="113">
        <f>H17+H18+H19+H20+H21</f>
        <v>0</v>
      </c>
    </row>
    <row r="23" ht="24" spans="1:8">
      <c r="A23" s="27" t="s">
        <v>28</v>
      </c>
      <c r="B23" s="15">
        <f>ROUND(G23*$E$5,2)</f>
        <v>0</v>
      </c>
      <c r="C23" s="15">
        <f>ROUND(H23*$E$5,2)</f>
        <v>0</v>
      </c>
      <c r="F23" s="27" t="s">
        <v>28</v>
      </c>
      <c r="G23" s="15"/>
      <c r="H23" s="15"/>
    </row>
    <row r="24" ht="14.1" customHeight="1" spans="1:8">
      <c r="A24" s="14" t="s">
        <v>29</v>
      </c>
      <c r="B24" s="15">
        <f>ROUND(G24*$E$5,2)</f>
        <v>0</v>
      </c>
      <c r="C24" s="15">
        <f>ROUND(H24*$E$5,2)</f>
        <v>0</v>
      </c>
      <c r="F24" s="14" t="s">
        <v>29</v>
      </c>
      <c r="G24" s="15"/>
      <c r="H24" s="15"/>
    </row>
    <row r="25" ht="14.1" customHeight="1" spans="1:8">
      <c r="A25" s="14" t="s">
        <v>30</v>
      </c>
      <c r="B25" s="15">
        <f>ROUND(G25*$E$5,2)</f>
        <v>0</v>
      </c>
      <c r="C25" s="15">
        <f>ROUND(H25*$E$5,2)</f>
        <v>0</v>
      </c>
      <c r="F25" s="14" t="s">
        <v>30</v>
      </c>
      <c r="G25" s="15"/>
      <c r="H25" s="15"/>
    </row>
    <row r="26" ht="14.1" customHeight="1" spans="1:8">
      <c r="A26" s="14" t="s">
        <v>31</v>
      </c>
      <c r="B26" s="15">
        <f>ROUND(G26*$E$5,2)</f>
        <v>0</v>
      </c>
      <c r="C26" s="15">
        <f>ROUND(H26*$E$5,2)</f>
        <v>0</v>
      </c>
      <c r="F26" s="14" t="s">
        <v>31</v>
      </c>
      <c r="G26" s="15"/>
      <c r="H26" s="15"/>
    </row>
    <row r="27" ht="14.1" customHeight="1" spans="1:8">
      <c r="A27" s="22" t="s">
        <v>32</v>
      </c>
      <c r="B27" s="113">
        <f>B23+B24+B25+B26</f>
        <v>0</v>
      </c>
      <c r="C27" s="113">
        <f>C23+C24+C25+C26</f>
        <v>0</v>
      </c>
      <c r="F27" s="22" t="s">
        <v>32</v>
      </c>
      <c r="G27" s="113">
        <f>G23+G24+G25+G26</f>
        <v>0</v>
      </c>
      <c r="H27" s="113">
        <f>H23+H24+H25+H26</f>
        <v>0</v>
      </c>
    </row>
    <row r="28" ht="14.1" customHeight="1" spans="1:8">
      <c r="A28" s="22" t="s">
        <v>33</v>
      </c>
      <c r="B28" s="113">
        <f>B22-B27</f>
        <v>0</v>
      </c>
      <c r="C28" s="113">
        <f>C22-C27</f>
        <v>0</v>
      </c>
      <c r="F28" s="22" t="s">
        <v>33</v>
      </c>
      <c r="G28" s="113">
        <f>G22-G27</f>
        <v>0</v>
      </c>
      <c r="H28" s="113">
        <f>H22-H27</f>
        <v>0</v>
      </c>
    </row>
    <row r="29" ht="14.1" customHeight="1" spans="1:8">
      <c r="A29" s="25" t="s">
        <v>34</v>
      </c>
      <c r="B29" s="15"/>
      <c r="C29" s="15"/>
      <c r="F29" s="25" t="s">
        <v>34</v>
      </c>
      <c r="G29" s="15"/>
      <c r="H29" s="15"/>
    </row>
    <row r="30" ht="14.1" customHeight="1" spans="1:8">
      <c r="A30" s="14" t="s">
        <v>35</v>
      </c>
      <c r="B30" s="15">
        <f>ROUND(G30*$E$5,2)</f>
        <v>0</v>
      </c>
      <c r="C30" s="15">
        <f>ROUND(H30*$E$5,2)</f>
        <v>0</v>
      </c>
      <c r="F30" s="14" t="s">
        <v>35</v>
      </c>
      <c r="G30" s="15"/>
      <c r="H30" s="15"/>
    </row>
    <row r="31" ht="14.1" customHeight="1" spans="1:8">
      <c r="A31" s="14" t="s">
        <v>36</v>
      </c>
      <c r="B31" s="15">
        <f>ROUND(G31*$E$5,2)</f>
        <v>0</v>
      </c>
      <c r="C31" s="15">
        <f>ROUND(H31*$E$5,2)</f>
        <v>0</v>
      </c>
      <c r="F31" s="14" t="s">
        <v>36</v>
      </c>
      <c r="G31" s="15"/>
      <c r="H31" s="15"/>
    </row>
    <row r="32" ht="14.1" customHeight="1" spans="1:8">
      <c r="A32" s="14" t="s">
        <v>37</v>
      </c>
      <c r="B32" s="15">
        <f>ROUND(G32*$E$5,2)</f>
        <v>0</v>
      </c>
      <c r="C32" s="15">
        <f>ROUND(H32*$E$5,2)</f>
        <v>0</v>
      </c>
      <c r="F32" s="14" t="s">
        <v>37</v>
      </c>
      <c r="G32" s="15"/>
      <c r="H32" s="15"/>
    </row>
    <row r="33" ht="14.1" customHeight="1" spans="1:8">
      <c r="A33" s="22" t="s">
        <v>38</v>
      </c>
      <c r="B33" s="113">
        <f>B30+B31+B32</f>
        <v>0</v>
      </c>
      <c r="C33" s="113">
        <f>C30+C31+C32</f>
        <v>0</v>
      </c>
      <c r="F33" s="22" t="s">
        <v>38</v>
      </c>
      <c r="G33" s="113">
        <f>G30+G31+G32</f>
        <v>0</v>
      </c>
      <c r="H33" s="113">
        <f>H30+H31+H32</f>
        <v>0</v>
      </c>
    </row>
    <row r="34" ht="14.1" customHeight="1" spans="1:8">
      <c r="A34" s="14" t="s">
        <v>39</v>
      </c>
      <c r="B34" s="15">
        <f>ROUND(G34*$E$5,2)</f>
        <v>0</v>
      </c>
      <c r="C34" s="15">
        <f>ROUND(H34*$E$5,2)</f>
        <v>0</v>
      </c>
      <c r="F34" s="14" t="s">
        <v>39</v>
      </c>
      <c r="G34" s="15"/>
      <c r="H34" s="15"/>
    </row>
    <row r="35" ht="14.1" customHeight="1" spans="1:8">
      <c r="A35" s="14" t="s">
        <v>40</v>
      </c>
      <c r="B35" s="15">
        <f>ROUND(G35*$E$5,2)</f>
        <v>0</v>
      </c>
      <c r="C35" s="15">
        <f>ROUND(H35*$E$5,2)</f>
        <v>0</v>
      </c>
      <c r="F35" s="14" t="s">
        <v>40</v>
      </c>
      <c r="G35" s="15"/>
      <c r="H35" s="15"/>
    </row>
    <row r="36" ht="14.1" customHeight="1" spans="1:8">
      <c r="A36" s="14" t="s">
        <v>41</v>
      </c>
      <c r="B36" s="15">
        <f>ROUND(G36*$E$5,2)</f>
        <v>0</v>
      </c>
      <c r="C36" s="15">
        <f>ROUND(H36*$E$5,2)</f>
        <v>0</v>
      </c>
      <c r="F36" s="14" t="s">
        <v>41</v>
      </c>
      <c r="G36" s="15"/>
      <c r="H36" s="15"/>
    </row>
    <row r="37" ht="14.1" customHeight="1" spans="1:8">
      <c r="A37" s="22" t="s">
        <v>42</v>
      </c>
      <c r="B37" s="113">
        <f>B34+B35+B36</f>
        <v>0</v>
      </c>
      <c r="C37" s="113">
        <f>C34+C35+C36</f>
        <v>0</v>
      </c>
      <c r="F37" s="22" t="s">
        <v>42</v>
      </c>
      <c r="G37" s="113">
        <f>G34+G35+G36</f>
        <v>0</v>
      </c>
      <c r="H37" s="113">
        <f>H34+H35+H36</f>
        <v>0</v>
      </c>
    </row>
    <row r="38" ht="14.1" customHeight="1" spans="1:8">
      <c r="A38" s="22" t="s">
        <v>43</v>
      </c>
      <c r="B38" s="113">
        <f>B33-B37</f>
        <v>0</v>
      </c>
      <c r="C38" s="113">
        <f>C33-C37</f>
        <v>0</v>
      </c>
      <c r="F38" s="22" t="s">
        <v>43</v>
      </c>
      <c r="G38" s="113">
        <f>G33-G37</f>
        <v>0</v>
      </c>
      <c r="H38" s="113">
        <f>H33-H37</f>
        <v>0</v>
      </c>
    </row>
    <row r="39" ht="14.1" customHeight="1" spans="1:8">
      <c r="A39" s="25" t="s">
        <v>44</v>
      </c>
      <c r="B39" s="15">
        <f>G39*$E$5</f>
        <v>0</v>
      </c>
      <c r="C39" s="15">
        <v>0</v>
      </c>
      <c r="F39" s="25" t="s">
        <v>44</v>
      </c>
      <c r="G39" s="15">
        <v>0</v>
      </c>
      <c r="H39" s="15">
        <v>0</v>
      </c>
    </row>
    <row r="40" ht="14.1" customHeight="1" spans="1:8">
      <c r="A40" s="22" t="s">
        <v>45</v>
      </c>
      <c r="B40" s="113">
        <f>B15+B28+B38+B39</f>
        <v>0</v>
      </c>
      <c r="C40" s="113">
        <f>C15+C28+C38+C39</f>
        <v>0</v>
      </c>
      <c r="F40" s="22" t="s">
        <v>45</v>
      </c>
      <c r="G40" s="113">
        <f>G15+G28+G38+G39</f>
        <v>0</v>
      </c>
      <c r="H40" s="113">
        <f>H15+H28+H38+H39</f>
        <v>0</v>
      </c>
    </row>
    <row r="41" ht="14.1" customHeight="1" spans="1:8">
      <c r="A41" s="14" t="s">
        <v>46</v>
      </c>
      <c r="B41" s="116">
        <f>G41*$E$5</f>
        <v>0</v>
      </c>
      <c r="C41" s="15">
        <f>ROUND(H41*$E$6,2)</f>
        <v>0</v>
      </c>
      <c r="F41" s="14" t="s">
        <v>46</v>
      </c>
      <c r="G41" s="112">
        <v>0</v>
      </c>
      <c r="H41" s="112"/>
    </row>
    <row r="42" ht="14.1" customHeight="1" spans="1:8">
      <c r="A42" s="28" t="s">
        <v>47</v>
      </c>
      <c r="B42" s="15">
        <f>B40+B41</f>
        <v>0</v>
      </c>
      <c r="C42" s="15">
        <f>C40+C41</f>
        <v>0</v>
      </c>
      <c r="F42" s="28" t="s">
        <v>47</v>
      </c>
      <c r="G42" s="15">
        <f>G40+G41</f>
        <v>0</v>
      </c>
      <c r="H42" s="15">
        <f>H40+H41</f>
        <v>0</v>
      </c>
    </row>
    <row r="43" ht="15" customHeight="1" spans="1:3">
      <c r="A43" s="30" t="s">
        <v>48</v>
      </c>
      <c r="B43" s="30" t="s">
        <v>49</v>
      </c>
      <c r="C43" s="31"/>
    </row>
    <row r="44" ht="15" customHeight="1" spans="1:3">
      <c r="A44" s="30" t="s">
        <v>50</v>
      </c>
      <c r="B44" s="31"/>
      <c r="C44" s="78"/>
    </row>
    <row r="46" spans="1:2">
      <c r="A46" t="s">
        <v>60</v>
      </c>
      <c r="B46" t="s">
        <v>114</v>
      </c>
    </row>
    <row r="47" spans="1:1">
      <c r="A47" t="s">
        <v>138</v>
      </c>
    </row>
    <row r="48" spans="1:1">
      <c r="A48" t="s">
        <v>139</v>
      </c>
    </row>
  </sheetData>
  <mergeCells count="1">
    <mergeCell ref="A1:C1"/>
  </mergeCells>
  <pageMargins left="0.75" right="0.75" top="1" bottom="1" header="0.511805555555556" footer="0.511805555555556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workbookViewId="0">
      <selection activeCell="A4" sqref="A4"/>
    </sheetView>
  </sheetViews>
  <sheetFormatPr defaultColWidth="9" defaultRowHeight="14.25" outlineLevelCol="6"/>
  <cols>
    <col min="1" max="1" width="40.625" customWidth="1"/>
    <col min="2" max="2" width="15" customWidth="1"/>
    <col min="3" max="3" width="18.25" customWidth="1"/>
    <col min="4" max="4" width="16.5" customWidth="1"/>
    <col min="5" max="5" width="19.25" customWidth="1"/>
    <col min="6" max="6" width="20" customWidth="1"/>
    <col min="7" max="7" width="19.25" customWidth="1"/>
    <col min="8" max="8" width="11.5"/>
    <col min="9" max="9" width="10.375"/>
  </cols>
  <sheetData>
    <row r="1" ht="36.95" customHeight="1" spans="1:3">
      <c r="A1" s="1" t="s">
        <v>54</v>
      </c>
      <c r="B1" s="1"/>
      <c r="C1" s="1"/>
    </row>
    <row r="2" ht="15" customHeight="1" spans="1:3">
      <c r="A2" s="2"/>
      <c r="B2" s="3"/>
      <c r="C2" s="2" t="s">
        <v>1</v>
      </c>
    </row>
    <row r="3" ht="15" customHeight="1" spans="1:3">
      <c r="A3" s="79" t="s">
        <v>2</v>
      </c>
      <c r="B3" s="80" t="str">
        <f>子公司2!B3</f>
        <v>20XX 年 X月</v>
      </c>
      <c r="C3" s="81" t="s">
        <v>4</v>
      </c>
    </row>
    <row r="4" ht="15" customHeight="1" spans="1:4">
      <c r="A4" s="82" t="s">
        <v>5</v>
      </c>
      <c r="B4" s="83" t="s">
        <v>55</v>
      </c>
      <c r="C4" s="83" t="s">
        <v>56</v>
      </c>
      <c r="D4" s="84" t="s">
        <v>8</v>
      </c>
    </row>
    <row r="5" ht="15" customHeight="1" spans="1:4">
      <c r="A5" s="85" t="s">
        <v>10</v>
      </c>
      <c r="B5" s="86"/>
      <c r="C5" s="86"/>
      <c r="D5" s="84"/>
    </row>
    <row r="6" ht="14.1" customHeight="1" spans="1:4">
      <c r="A6" s="87" t="s">
        <v>11</v>
      </c>
      <c r="B6" s="88">
        <f>本部!B6+分公司1!B6+分公司2!B6+分公司3!B6+分公司4!B6+分公司5!B6+分公司6!B6+分公司7!B6</f>
        <v>45760585.01</v>
      </c>
      <c r="C6" s="88">
        <f>本部!C6+分公司1!C6+分公司2!C6+分公司3!C6+分公司4!C6+分公司5!C6+分公司6!C6+分公司7!C6</f>
        <v>216052936.65</v>
      </c>
      <c r="D6" s="89"/>
    </row>
    <row r="7" ht="14.1" customHeight="1" spans="1:4">
      <c r="A7" s="87" t="s">
        <v>12</v>
      </c>
      <c r="B7" s="88">
        <f>本部!B7+分公司1!B7+分公司2!B7+分公司3!B7+分公司4!B7+分公司5!B7+分公司6!B7+分公司7!B7</f>
        <v>0</v>
      </c>
      <c r="C7" s="88">
        <f>本部!C7+分公司1!C7+分公司2!C7+分公司3!C7+分公司4!C7+分公司5!C7+分公司6!C7+分公司7!C7</f>
        <v>35911.51</v>
      </c>
      <c r="D7" s="89"/>
    </row>
    <row r="8" ht="14.1" customHeight="1" spans="1:4">
      <c r="A8" s="87" t="s">
        <v>13</v>
      </c>
      <c r="B8" s="88">
        <f>本部!B8+分公司1!B8+分公司2!B8+分公司3!B8+分公司4!B8+分公司5!B8+分公司6!B8+分公司7!B8</f>
        <v>1846392.9</v>
      </c>
      <c r="C8" s="88">
        <f>本部!C8+分公司1!C8+分公司2!C8+分公司3!C8+分公司4!C8+分公司5!C8+分公司6!C8+分公司7!C8</f>
        <v>22625562.46</v>
      </c>
      <c r="D8" s="89"/>
    </row>
    <row r="9" ht="14.1" customHeight="1" spans="1:4">
      <c r="A9" s="90" t="s">
        <v>14</v>
      </c>
      <c r="B9" s="91">
        <f>B6+B7+B8</f>
        <v>47606977.91</v>
      </c>
      <c r="C9" s="91">
        <f>C6+C7+C8</f>
        <v>238714410.62</v>
      </c>
      <c r="D9" s="92"/>
    </row>
    <row r="10" ht="14.1" customHeight="1" spans="1:4">
      <c r="A10" s="87" t="s">
        <v>15</v>
      </c>
      <c r="B10" s="88">
        <f>本部!B10+分公司1!B10+分公司2!B10+分公司3!B10+分公司4!B10+分公司5!B10+分公司6!B10+分公司7!B10</f>
        <v>22614767.26</v>
      </c>
      <c r="C10" s="88">
        <f>本部!C10+分公司1!C10+分公司2!C10+分公司3!C10+分公司4!C10+分公司5!C10+分公司6!C10+分公司7!C10</f>
        <v>180622013.05</v>
      </c>
      <c r="D10" s="89"/>
    </row>
    <row r="11" ht="14.1" customHeight="1" spans="1:4">
      <c r="A11" s="87" t="s">
        <v>16</v>
      </c>
      <c r="B11" s="88">
        <f>本部!B11+分公司1!B11+分公司2!B11+分公司3!B11+分公司4!B11+分公司5!B11+分公司6!B11+分公司7!B11</f>
        <v>4221519.64</v>
      </c>
      <c r="C11" s="88">
        <f>本部!C11+分公司1!C11+分公司2!C11+分公司3!C11+分公司4!C11+分公司5!C11+分公司6!C11+分公司7!C11</f>
        <v>25867368.46</v>
      </c>
      <c r="D11" s="89"/>
    </row>
    <row r="12" ht="14.1" customHeight="1" spans="1:4">
      <c r="A12" s="87" t="s">
        <v>17</v>
      </c>
      <c r="B12" s="88">
        <f>本部!B12+分公司1!B12+分公司2!B12+分公司3!B12+分公司4!B12+分公司5!B12+分公司6!B12+分公司7!B12</f>
        <v>1785572.63</v>
      </c>
      <c r="C12" s="88">
        <f>本部!C12+分公司1!C12+分公司2!C12+分公司3!C12+分公司4!C12+分公司5!C12+分公司6!C12+分公司7!C12</f>
        <v>12928793.09</v>
      </c>
      <c r="D12" s="89"/>
    </row>
    <row r="13" ht="14.1" customHeight="1" spans="1:4">
      <c r="A13" s="87" t="s">
        <v>18</v>
      </c>
      <c r="B13" s="88">
        <f>本部!B13+分公司1!B13+分公司2!B13+分公司3!B13+分公司4!B13+分公司5!B13+分公司6!B13+分公司7!B13</f>
        <v>4903442.03</v>
      </c>
      <c r="C13" s="88">
        <f>本部!C13+分公司1!C13+分公司2!C13+分公司3!C13+分公司4!C13+分公司5!C13+分公司6!C13+分公司7!C13</f>
        <v>24829462.29</v>
      </c>
      <c r="D13" s="89"/>
    </row>
    <row r="14" ht="14.1" customHeight="1" spans="1:4">
      <c r="A14" s="90" t="s">
        <v>19</v>
      </c>
      <c r="B14" s="91">
        <f>B10+B11+B12+B13</f>
        <v>33525301.56</v>
      </c>
      <c r="C14" s="91">
        <f>C10+C11+C12+C13</f>
        <v>244247636.89</v>
      </c>
      <c r="D14" s="92"/>
    </row>
    <row r="15" ht="14.1" customHeight="1" spans="1:4">
      <c r="A15" s="90" t="s">
        <v>20</v>
      </c>
      <c r="B15" s="91">
        <f>B9-B14</f>
        <v>14081676.35</v>
      </c>
      <c r="C15" s="91">
        <f>C9-C14</f>
        <v>-5533226.27000001</v>
      </c>
      <c r="D15" s="92"/>
    </row>
    <row r="16" ht="14.1" customHeight="1" spans="1:4">
      <c r="A16" s="93" t="s">
        <v>21</v>
      </c>
      <c r="B16" s="88"/>
      <c r="C16" s="88"/>
      <c r="D16" s="89"/>
    </row>
    <row r="17" ht="14.1" customHeight="1" spans="1:4">
      <c r="A17" s="87" t="s">
        <v>22</v>
      </c>
      <c r="B17" s="88">
        <f>本部!B17+分公司1!B17+分公司2!B17+分公司3!B17+分公司4!B17+分公司5!B17+分公司6!B17+分公司7!B17</f>
        <v>90000000</v>
      </c>
      <c r="C17" s="88">
        <f>本部!C17+分公司1!C17+分公司2!C17+分公司3!C17+分公司4!C17+分公司5!C17+分公司6!C17+分公司7!C17</f>
        <v>349000000</v>
      </c>
      <c r="D17" s="89"/>
    </row>
    <row r="18" ht="14.1" customHeight="1" spans="1:4">
      <c r="A18" s="87" t="s">
        <v>23</v>
      </c>
      <c r="B18" s="88">
        <f>本部!B18+分公司1!B18+分公司2!B18+分公司3!B18+分公司4!B18+分公司5!B18+分公司6!B18+分公司7!B18</f>
        <v>1525450</v>
      </c>
      <c r="C18" s="88">
        <f>本部!C18+分公司1!C18+分公司2!C18+分公司3!C18+分公司4!C18+分公司5!C18+分公司6!C18+分公司7!C18</f>
        <v>3508140.07</v>
      </c>
      <c r="D18" s="89"/>
    </row>
    <row r="19" ht="27" customHeight="1" spans="1:4">
      <c r="A19" s="94" t="s">
        <v>24</v>
      </c>
      <c r="B19" s="88">
        <f>本部!B19+分公司1!B19+分公司2!B19+分公司3!B19+分公司4!B19+分公司5!B19+分公司6!B19+分公司7!B19</f>
        <v>12217.32</v>
      </c>
      <c r="C19" s="88">
        <f>本部!C19+分公司1!C19+分公司2!C19+分公司3!C19+分公司4!C19+分公司5!C19+分公司6!C19+分公司7!C19</f>
        <v>226979.89</v>
      </c>
      <c r="D19" s="89"/>
    </row>
    <row r="20" ht="14.1" customHeight="1" spans="1:4">
      <c r="A20" s="87" t="s">
        <v>25</v>
      </c>
      <c r="B20" s="88">
        <f>本部!B20+分公司1!B20+分公司2!B20+分公司3!B20+分公司4!B20+分公司5!B20+分公司6!B20+分公司7!B20</f>
        <v>0</v>
      </c>
      <c r="C20" s="88">
        <f>本部!C20+分公司1!C20+分公司2!C20+分公司3!C20+分公司4!C20+分公司5!C20+分公司6!C20+分公司7!C20</f>
        <v>0</v>
      </c>
      <c r="D20" s="89"/>
    </row>
    <row r="21" ht="14.1" customHeight="1" spans="1:4">
      <c r="A21" s="87" t="s">
        <v>26</v>
      </c>
      <c r="B21" s="88">
        <f>本部!B21+分公司1!B21+分公司2!B21+分公司3!B21+分公司4!B21+分公司5!B21+分公司6!B21+分公司7!B21</f>
        <v>0</v>
      </c>
      <c r="C21" s="88">
        <f>本部!C21+分公司1!C21+分公司2!C21+分公司3!C21+分公司4!C21+分公司5!C21+分公司6!C21+分公司7!C21</f>
        <v>0</v>
      </c>
      <c r="D21" s="89"/>
    </row>
    <row r="22" ht="14.1" customHeight="1" spans="1:4">
      <c r="A22" s="90" t="s">
        <v>27</v>
      </c>
      <c r="B22" s="91">
        <f>B17+B18+B19+B20+B21</f>
        <v>91537667.32</v>
      </c>
      <c r="C22" s="91">
        <f>C17+C18+C19+C20+C21</f>
        <v>352735119.96</v>
      </c>
      <c r="D22" s="92"/>
    </row>
    <row r="23" ht="24" customHeight="1" spans="1:4">
      <c r="A23" s="94" t="s">
        <v>28</v>
      </c>
      <c r="B23" s="88">
        <f>本部!B23+分公司1!B23+分公司2!B23+分公司3!B23+分公司4!B23+分公司5!B23+分公司6!B23+分公司7!B23</f>
        <v>36749.68</v>
      </c>
      <c r="C23" s="88">
        <f>本部!C23+分公司1!C23+分公司2!C23+分公司3!C23+分公司4!C23+分公司5!C23+分公司6!C23+分公司7!C23</f>
        <v>1316929.3</v>
      </c>
      <c r="D23" s="89"/>
    </row>
    <row r="24" ht="14.1" customHeight="1" spans="1:4">
      <c r="A24" s="87" t="s">
        <v>29</v>
      </c>
      <c r="B24" s="88">
        <f>本部!B24+分公司1!B24+分公司2!B24+分公司3!B24+分公司4!B24+分公司5!B24+分公司6!B24+分公司7!B24</f>
        <v>20000000</v>
      </c>
      <c r="C24" s="88">
        <f>本部!C24+分公司1!C24+分公司2!C24+分公司3!C24+分公司4!C24+分公司5!C24+分公司6!C24+分公司7!C24</f>
        <v>369715076.16</v>
      </c>
      <c r="D24" s="89"/>
    </row>
    <row r="25" ht="14.1" customHeight="1" spans="1:4">
      <c r="A25" s="87" t="s">
        <v>30</v>
      </c>
      <c r="B25" s="88">
        <f>本部!B25+分公司1!B25+分公司2!B25+分公司3!B25+分公司4!B25+分公司5!B25+分公司6!B25+分公司7!B25</f>
        <v>0</v>
      </c>
      <c r="C25" s="88">
        <f>本部!C25+分公司1!C25+分公司2!C25+分公司3!C25+分公司4!C25+分公司5!C25+分公司6!C25+分公司7!C25</f>
        <v>0</v>
      </c>
      <c r="D25" s="89"/>
    </row>
    <row r="26" ht="14.1" customHeight="1" spans="1:4">
      <c r="A26" s="87" t="s">
        <v>31</v>
      </c>
      <c r="B26" s="88">
        <f>本部!B26+分公司1!B26+分公司2!B26+分公司3!B26+分公司4!B26+分公司5!B26+分公司6!B26+分公司7!B26</f>
        <v>0</v>
      </c>
      <c r="C26" s="88">
        <f>本部!C26+分公司1!C26+分公司2!C26+分公司3!C26+分公司4!C26+分公司5!C26+分公司6!C26+分公司7!C26</f>
        <v>0</v>
      </c>
      <c r="D26" s="89"/>
    </row>
    <row r="27" ht="14.1" customHeight="1" spans="1:4">
      <c r="A27" s="90" t="s">
        <v>32</v>
      </c>
      <c r="B27" s="91">
        <f>B23+B24+B25+B26</f>
        <v>20036749.68</v>
      </c>
      <c r="C27" s="91">
        <f>C23+C24+C25+C26</f>
        <v>371032005.46</v>
      </c>
      <c r="D27" s="92"/>
    </row>
    <row r="28" ht="14.1" customHeight="1" spans="1:4">
      <c r="A28" s="90" t="s">
        <v>33</v>
      </c>
      <c r="B28" s="91">
        <f>B22-B27</f>
        <v>71500917.64</v>
      </c>
      <c r="C28" s="91">
        <f>C22-C27</f>
        <v>-18296885.5000001</v>
      </c>
      <c r="D28" s="92"/>
    </row>
    <row r="29" ht="14.1" customHeight="1" spans="1:4">
      <c r="A29" s="93" t="s">
        <v>34</v>
      </c>
      <c r="B29" s="88"/>
      <c r="C29" s="88"/>
      <c r="D29" s="89"/>
    </row>
    <row r="30" ht="14.1" customHeight="1" spans="1:4">
      <c r="A30" s="87" t="s">
        <v>35</v>
      </c>
      <c r="B30" s="88">
        <f>本部!B30+分公司1!B30+分公司2!B30+分公司3!B30+分公司4!B30+分公司5!B30+分公司6!B30+分公司7!B30</f>
        <v>0</v>
      </c>
      <c r="C30" s="88">
        <f>本部!C30+分公司1!C30+分公司2!C30+分公司3!C30+分公司4!C30+分公司5!C30+分公司6!C30+分公司7!C30</f>
        <v>0</v>
      </c>
      <c r="D30" s="89"/>
    </row>
    <row r="31" ht="14.1" customHeight="1" spans="1:4">
      <c r="A31" s="87" t="s">
        <v>36</v>
      </c>
      <c r="B31" s="88">
        <f>本部!B31+分公司1!B31+分公司2!B31+分公司3!B31+分公司4!B31+分公司5!B31+分公司6!B31+分公司7!B31</f>
        <v>0</v>
      </c>
      <c r="C31" s="88">
        <f>本部!C31+分公司1!C31+分公司2!C31+分公司3!C31+分公司4!C31+分公司5!C31+分公司6!C31+分公司7!C31</f>
        <v>0</v>
      </c>
      <c r="D31" s="89"/>
    </row>
    <row r="32" ht="14.1" customHeight="1" spans="1:4">
      <c r="A32" s="87" t="s">
        <v>37</v>
      </c>
      <c r="B32" s="88">
        <f>本部!B32+分公司1!B32+分公司2!B32+分公司3!B32+分公司4!B32+分公司5!B32+分公司6!B32+分公司7!B32</f>
        <v>0</v>
      </c>
      <c r="C32" s="88">
        <f>本部!C32+分公司1!C32+分公司2!C32+分公司3!C32+分公司4!C32+分公司5!C32+分公司6!C32+分公司7!C32</f>
        <v>0</v>
      </c>
      <c r="D32" s="89"/>
    </row>
    <row r="33" ht="14.1" customHeight="1" spans="1:4">
      <c r="A33" s="90" t="s">
        <v>38</v>
      </c>
      <c r="B33" s="91">
        <f>B30+B31+B32</f>
        <v>0</v>
      </c>
      <c r="C33" s="91">
        <f>C30+C31+C32</f>
        <v>0</v>
      </c>
      <c r="D33" s="92"/>
    </row>
    <row r="34" ht="14.1" customHeight="1" spans="1:4">
      <c r="A34" s="87" t="s">
        <v>39</v>
      </c>
      <c r="B34" s="88">
        <f>本部!B34+分公司1!B34+分公司2!B34+分公司3!B34+分公司4!B34+分公司5!B34+分公司6!B34+分公司7!B34</f>
        <v>0</v>
      </c>
      <c r="C34" s="88">
        <f>本部!C34+分公司1!C34+分公司2!C34+分公司3!C34+分公司4!C34+分公司5!C34+分公司6!C34+分公司7!C34</f>
        <v>0</v>
      </c>
      <c r="D34" s="89"/>
    </row>
    <row r="35" ht="14.1" customHeight="1" spans="1:4">
      <c r="A35" s="87" t="s">
        <v>40</v>
      </c>
      <c r="B35" s="88">
        <f>本部!B35+分公司1!B35+分公司2!B35+分公司3!B35+分公司4!B35+分公司5!B35+分公司6!B35+分公司7!B35</f>
        <v>108068.4</v>
      </c>
      <c r="C35" s="88">
        <f>本部!C35+分公司1!C35+分公司2!C35+分公司3!C35+分公司4!C35+分公司5!C35+分公司6!C35+分公司7!C35</f>
        <v>8526582</v>
      </c>
      <c r="D35" s="89"/>
    </row>
    <row r="36" ht="14.1" customHeight="1" spans="1:4">
      <c r="A36" s="87" t="s">
        <v>41</v>
      </c>
      <c r="B36" s="88">
        <f>本部!B36+分公司1!B36+分公司2!B36+分公司3!B36+分公司4!B36+分公司5!B36+分公司6!B36+分公司7!B36</f>
        <v>0</v>
      </c>
      <c r="C36" s="88">
        <f>本部!C36+分公司1!C36+分公司2!C36+分公司3!C36+分公司4!C36+分公司5!C36+分公司6!C36+分公司7!C36</f>
        <v>499555.03</v>
      </c>
      <c r="D36" s="89"/>
    </row>
    <row r="37" ht="14.1" customHeight="1" spans="1:4">
      <c r="A37" s="90" t="s">
        <v>42</v>
      </c>
      <c r="B37" s="91">
        <f>B34+B35+B36</f>
        <v>108068.4</v>
      </c>
      <c r="C37" s="91">
        <f>C34+C35+C36</f>
        <v>9026137.03</v>
      </c>
      <c r="D37" s="92"/>
    </row>
    <row r="38" ht="14.1" customHeight="1" spans="1:4">
      <c r="A38" s="90" t="s">
        <v>43</v>
      </c>
      <c r="B38" s="91">
        <f>B33-B37</f>
        <v>-108068.4</v>
      </c>
      <c r="C38" s="91">
        <f>C33-C37</f>
        <v>-9026137.03</v>
      </c>
      <c r="D38" s="92"/>
    </row>
    <row r="39" ht="14.1" customHeight="1" spans="1:4">
      <c r="A39" s="93" t="s">
        <v>44</v>
      </c>
      <c r="B39" s="88">
        <f>本部!B39</f>
        <v>0</v>
      </c>
      <c r="C39" s="95">
        <f>本部!C39</f>
        <v>0</v>
      </c>
      <c r="D39" s="96"/>
    </row>
    <row r="40" ht="14.1" customHeight="1" spans="1:4">
      <c r="A40" s="90" t="s">
        <v>45</v>
      </c>
      <c r="B40" s="91">
        <f>B15+B28+B38+B39</f>
        <v>85474525.59</v>
      </c>
      <c r="C40" s="91">
        <f>C15+C28+C38+C39</f>
        <v>-32856248.8000001</v>
      </c>
      <c r="D40" s="92"/>
    </row>
    <row r="41" ht="14.1" customHeight="1" spans="1:4">
      <c r="A41" s="87" t="s">
        <v>46</v>
      </c>
      <c r="B41" s="88">
        <f>本部!B41+分公司1!B41+分公司2!B41+分公司3!B41+分公司4!B41+分公司5!B41+分公司6!B41+分公司7!B41</f>
        <v>201277424.26</v>
      </c>
      <c r="C41" s="97">
        <v>317213894.11</v>
      </c>
      <c r="D41" s="89"/>
    </row>
    <row r="42" ht="14.1" customHeight="1" spans="1:7">
      <c r="A42" s="98" t="s">
        <v>47</v>
      </c>
      <c r="B42" s="99">
        <f>B40+B41</f>
        <v>286751949.85</v>
      </c>
      <c r="C42" s="100">
        <f>C40+C41</f>
        <v>284357645.31</v>
      </c>
      <c r="D42" s="101">
        <f>D40+D41</f>
        <v>0</v>
      </c>
      <c r="E42" s="102" t="s">
        <v>109</v>
      </c>
      <c r="F42" s="103"/>
      <c r="G42" s="103"/>
    </row>
    <row r="43" ht="15" customHeight="1" spans="1:5">
      <c r="A43" s="30" t="s">
        <v>48</v>
      </c>
      <c r="B43" s="30" t="s">
        <v>49</v>
      </c>
      <c r="C43" s="104">
        <v>286748249.85</v>
      </c>
      <c r="E43" t="s">
        <v>57</v>
      </c>
    </row>
    <row r="44" ht="15" customHeight="1" spans="1:5">
      <c r="A44" s="30" t="s">
        <v>50</v>
      </c>
      <c r="B44" s="31"/>
      <c r="C44" s="104"/>
      <c r="E44" s="31" t="s">
        <v>58</v>
      </c>
    </row>
    <row r="45" spans="3:5">
      <c r="C45" s="105">
        <v>2390604.54</v>
      </c>
      <c r="E45" s="106" t="s">
        <v>59</v>
      </c>
    </row>
    <row r="46" spans="3:3">
      <c r="C46" s="104">
        <f>C43+C44-C45</f>
        <v>284357645.31</v>
      </c>
    </row>
    <row r="47" spans="3:3">
      <c r="C47" s="103">
        <f>C42-C46</f>
        <v>0</v>
      </c>
    </row>
  </sheetData>
  <mergeCells count="1">
    <mergeCell ref="A1:C1"/>
  </mergeCells>
  <pageMargins left="0.75" right="0.75" top="1" bottom="1" header="0.511805555555556" footer="0.511805555555556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4"/>
  <sheetViews>
    <sheetView view="pageBreakPreview" zoomScaleNormal="100" workbookViewId="0">
      <selection activeCell="E52" sqref="E52"/>
    </sheetView>
  </sheetViews>
  <sheetFormatPr defaultColWidth="9" defaultRowHeight="14.25"/>
  <cols>
    <col min="1" max="1" width="40.625" customWidth="1"/>
    <col min="2" max="2" width="14.375" customWidth="1"/>
    <col min="3" max="3" width="15" customWidth="1"/>
    <col min="5" max="5" width="45.625" customWidth="1"/>
    <col min="6" max="6" width="24" customWidth="1"/>
    <col min="7" max="7" width="27.75" customWidth="1"/>
    <col min="8" max="8" width="18.75" customWidth="1"/>
    <col min="9" max="9" width="43.25" customWidth="1"/>
    <col min="10" max="10" width="15.5" customWidth="1"/>
    <col min="11" max="11" width="14.625" customWidth="1"/>
    <col min="13" max="13" width="10.375"/>
  </cols>
  <sheetData>
    <row r="1" ht="36.95" customHeight="1" spans="1:3">
      <c r="A1" s="1" t="s">
        <v>54</v>
      </c>
      <c r="B1" s="1"/>
      <c r="C1" s="1"/>
    </row>
    <row r="2" ht="15" customHeight="1" spans="1:3">
      <c r="A2" s="2"/>
      <c r="B2" s="3"/>
      <c r="C2" s="2" t="s">
        <v>1</v>
      </c>
    </row>
    <row r="3" ht="15" customHeight="1" spans="1:3">
      <c r="A3" s="4" t="str">
        <f>合并分公司现金流量表!A3</f>
        <v>编制单位：</v>
      </c>
      <c r="B3" s="4"/>
      <c r="C3" s="5" t="s">
        <v>4</v>
      </c>
    </row>
    <row r="4" ht="15" customHeight="1" spans="1:7">
      <c r="A4" s="6" t="s">
        <v>5</v>
      </c>
      <c r="B4" s="7" t="s">
        <v>55</v>
      </c>
      <c r="C4" s="7" t="s">
        <v>56</v>
      </c>
      <c r="E4" s="6" t="s">
        <v>74</v>
      </c>
      <c r="F4" s="7" t="s">
        <v>55</v>
      </c>
      <c r="G4" s="7" t="s">
        <v>75</v>
      </c>
    </row>
    <row r="5" ht="15" customHeight="1" spans="1:8">
      <c r="A5" s="10" t="s">
        <v>10</v>
      </c>
      <c r="B5" s="11"/>
      <c r="C5" s="11"/>
      <c r="E5" s="10" t="s">
        <v>10</v>
      </c>
      <c r="F5" s="11"/>
      <c r="G5" s="11"/>
      <c r="H5" s="64"/>
    </row>
    <row r="6" ht="14.1" customHeight="1" spans="1:8">
      <c r="A6" s="14" t="s">
        <v>11</v>
      </c>
      <c r="B6" s="65">
        <f t="shared" ref="B6:B8" si="0">F6</f>
        <v>45760585.01</v>
      </c>
      <c r="C6" s="65">
        <f t="shared" ref="C6:C8" si="1">G6</f>
        <v>216052936.65</v>
      </c>
      <c r="E6" s="14" t="s">
        <v>76</v>
      </c>
      <c r="F6" s="65">
        <v>45760585.01</v>
      </c>
      <c r="G6" s="65">
        <v>216052936.65</v>
      </c>
      <c r="H6" s="64"/>
    </row>
    <row r="7" ht="14.1" customHeight="1" spans="1:7">
      <c r="A7" s="14" t="s">
        <v>12</v>
      </c>
      <c r="B7" s="65">
        <f t="shared" si="0"/>
        <v>0</v>
      </c>
      <c r="C7" s="65">
        <f t="shared" si="1"/>
        <v>35911.51</v>
      </c>
      <c r="E7" s="14" t="s">
        <v>77</v>
      </c>
      <c r="F7" s="66"/>
      <c r="G7" s="66">
        <v>35911.51</v>
      </c>
    </row>
    <row r="8" ht="14.1" customHeight="1" spans="1:7">
      <c r="A8" s="14" t="s">
        <v>13</v>
      </c>
      <c r="B8" s="67">
        <f>F8-B48</f>
        <v>1846392.9</v>
      </c>
      <c r="C8" s="67">
        <f>G8-C48</f>
        <v>22587858.56</v>
      </c>
      <c r="E8" s="14" t="s">
        <v>78</v>
      </c>
      <c r="F8" s="68">
        <v>1846392.9</v>
      </c>
      <c r="G8" s="67">
        <v>22588946.1</v>
      </c>
    </row>
    <row r="9" ht="14.1" customHeight="1" spans="1:7">
      <c r="A9" s="22" t="s">
        <v>14</v>
      </c>
      <c r="B9" s="23">
        <f>B6+B7+B8</f>
        <v>47606977.91</v>
      </c>
      <c r="C9" s="23">
        <f>C6+C7+C8</f>
        <v>238676706.72</v>
      </c>
      <c r="E9" s="22" t="s">
        <v>79</v>
      </c>
      <c r="F9" s="23">
        <v>47606977.91</v>
      </c>
      <c r="G9" s="23">
        <v>238677794.26</v>
      </c>
    </row>
    <row r="10" ht="14.1" customHeight="1" spans="1:7">
      <c r="A10" s="14" t="s">
        <v>15</v>
      </c>
      <c r="B10" s="65">
        <f t="shared" ref="B10:B13" si="2">F10</f>
        <v>22614767.26</v>
      </c>
      <c r="C10" s="65">
        <f t="shared" ref="C10:C13" si="3">G10</f>
        <v>180622013.05</v>
      </c>
      <c r="E10" s="14" t="s">
        <v>80</v>
      </c>
      <c r="F10" s="65">
        <v>22614767.26</v>
      </c>
      <c r="G10" s="65">
        <v>180622013.05</v>
      </c>
    </row>
    <row r="11" ht="14.1" customHeight="1" spans="1:7">
      <c r="A11" s="14" t="s">
        <v>16</v>
      </c>
      <c r="B11" s="65">
        <f t="shared" si="2"/>
        <v>3042235.78</v>
      </c>
      <c r="C11" s="65">
        <f t="shared" si="3"/>
        <v>17533252.46</v>
      </c>
      <c r="E11" s="14" t="s">
        <v>81</v>
      </c>
      <c r="F11" s="65">
        <v>3042235.78</v>
      </c>
      <c r="G11" s="65">
        <v>17533252.46</v>
      </c>
    </row>
    <row r="12" ht="14.1" customHeight="1" spans="1:7">
      <c r="A12" s="14" t="s">
        <v>17</v>
      </c>
      <c r="B12" s="65">
        <f t="shared" si="2"/>
        <v>1645196.88</v>
      </c>
      <c r="C12" s="65">
        <f t="shared" si="3"/>
        <v>11973527.37</v>
      </c>
      <c r="E12" s="14" t="s">
        <v>82</v>
      </c>
      <c r="F12" s="65">
        <v>1645196.88</v>
      </c>
      <c r="G12" s="65">
        <v>11973527.37</v>
      </c>
    </row>
    <row r="13" ht="14.1" customHeight="1" spans="1:7">
      <c r="A13" s="14" t="s">
        <v>18</v>
      </c>
      <c r="B13" s="65">
        <f>F13-B47</f>
        <v>4903066.75</v>
      </c>
      <c r="C13" s="65">
        <f>G13-C47</f>
        <v>24725277.39</v>
      </c>
      <c r="E13" s="14" t="s">
        <v>83</v>
      </c>
      <c r="F13" s="65">
        <v>6253878.1</v>
      </c>
      <c r="G13" s="65">
        <v>34050182.14</v>
      </c>
    </row>
    <row r="14" ht="14.1" customHeight="1" spans="1:7">
      <c r="A14" s="22" t="s">
        <v>19</v>
      </c>
      <c r="B14" s="23">
        <f>B10+B11+B12+B13</f>
        <v>32205266.67</v>
      </c>
      <c r="C14" s="23">
        <f>C10+C11+C12+C13</f>
        <v>234854070.27</v>
      </c>
      <c r="E14" s="22" t="s">
        <v>84</v>
      </c>
      <c r="F14" s="23">
        <v>33556078.02</v>
      </c>
      <c r="G14" s="23">
        <v>244178975.02</v>
      </c>
    </row>
    <row r="15" ht="14.1" customHeight="1" spans="1:7">
      <c r="A15" s="22" t="s">
        <v>20</v>
      </c>
      <c r="B15" s="23">
        <f>B9-B14</f>
        <v>15401711.24</v>
      </c>
      <c r="C15" s="23">
        <f>C9-C14</f>
        <v>3822636.44999996</v>
      </c>
      <c r="E15" s="22" t="s">
        <v>85</v>
      </c>
      <c r="F15" s="23">
        <v>14050899.89</v>
      </c>
      <c r="G15" s="23">
        <v>-5501180.76</v>
      </c>
    </row>
    <row r="16" ht="14.1" customHeight="1" spans="1:7">
      <c r="A16" s="25" t="s">
        <v>21</v>
      </c>
      <c r="B16" s="26"/>
      <c r="C16" s="26"/>
      <c r="E16" s="25" t="s">
        <v>21</v>
      </c>
      <c r="F16" s="26"/>
      <c r="G16" s="26"/>
    </row>
    <row r="17" ht="14.1" customHeight="1" spans="1:7">
      <c r="A17" s="14" t="s">
        <v>22</v>
      </c>
      <c r="B17" s="15">
        <f t="shared" ref="B17:B21" si="4">F17</f>
        <v>90000000</v>
      </c>
      <c r="C17" s="15">
        <f t="shared" ref="C17:C21" si="5">G17</f>
        <v>349000000</v>
      </c>
      <c r="E17" s="14" t="s">
        <v>86</v>
      </c>
      <c r="F17" s="26">
        <v>90000000</v>
      </c>
      <c r="G17" s="63">
        <v>349000000</v>
      </c>
    </row>
    <row r="18" ht="14.1" customHeight="1" spans="1:7">
      <c r="A18" s="14" t="s">
        <v>23</v>
      </c>
      <c r="B18" s="15">
        <f t="shared" si="4"/>
        <v>1525450</v>
      </c>
      <c r="C18" s="15">
        <f t="shared" si="5"/>
        <v>3508140.07</v>
      </c>
      <c r="E18" s="14" t="s">
        <v>87</v>
      </c>
      <c r="F18" s="65">
        <v>1525450</v>
      </c>
      <c r="G18" s="69">
        <v>3508140.07</v>
      </c>
    </row>
    <row r="19" ht="24" spans="1:7">
      <c r="A19" s="27" t="s">
        <v>24</v>
      </c>
      <c r="B19" s="15">
        <f t="shared" si="4"/>
        <v>12217.32</v>
      </c>
      <c r="C19" s="15">
        <f t="shared" si="5"/>
        <v>226979.89</v>
      </c>
      <c r="E19" s="27" t="s">
        <v>88</v>
      </c>
      <c r="F19" s="26">
        <v>12217.32</v>
      </c>
      <c r="G19" s="63">
        <v>226979.89</v>
      </c>
    </row>
    <row r="20" ht="14.1" customHeight="1" spans="1:7">
      <c r="A20" s="14" t="s">
        <v>25</v>
      </c>
      <c r="B20" s="15">
        <f t="shared" si="4"/>
        <v>0</v>
      </c>
      <c r="C20" s="15">
        <f t="shared" si="5"/>
        <v>0</v>
      </c>
      <c r="E20" s="14" t="s">
        <v>89</v>
      </c>
      <c r="F20" s="26"/>
      <c r="G20" s="26"/>
    </row>
    <row r="21" ht="14.1" customHeight="1" spans="1:7">
      <c r="A21" s="14" t="s">
        <v>26</v>
      </c>
      <c r="B21" s="15">
        <f t="shared" si="4"/>
        <v>0</v>
      </c>
      <c r="C21" s="15">
        <f t="shared" si="5"/>
        <v>0</v>
      </c>
      <c r="E21" s="14" t="s">
        <v>90</v>
      </c>
      <c r="F21" s="15"/>
      <c r="G21" s="15"/>
    </row>
    <row r="22" ht="14.1" customHeight="1" spans="1:8">
      <c r="A22" s="22" t="s">
        <v>27</v>
      </c>
      <c r="B22" s="23">
        <f>B17+B18+B19+B20+B21</f>
        <v>91537667.32</v>
      </c>
      <c r="C22" s="23">
        <f>C17+C18+C19+C20+C21</f>
        <v>352735119.96</v>
      </c>
      <c r="E22" s="22" t="s">
        <v>91</v>
      </c>
      <c r="F22" s="23">
        <v>91537667.32</v>
      </c>
      <c r="G22" s="23">
        <v>352735119.96</v>
      </c>
      <c r="H22" s="23"/>
    </row>
    <row r="23" ht="24" spans="1:7">
      <c r="A23" s="27" t="s">
        <v>28</v>
      </c>
      <c r="B23" s="65">
        <f t="shared" ref="B23:B26" si="6">F23</f>
        <v>36749.68</v>
      </c>
      <c r="C23" s="65">
        <f t="shared" ref="C23:C26" si="7">G23</f>
        <v>1316929.3</v>
      </c>
      <c r="E23" s="27" t="s">
        <v>92</v>
      </c>
      <c r="F23" s="65">
        <v>36749.68</v>
      </c>
      <c r="G23" s="65">
        <v>1316929.3</v>
      </c>
    </row>
    <row r="24" ht="14.1" customHeight="1" spans="1:7">
      <c r="A24" s="14" t="s">
        <v>29</v>
      </c>
      <c r="B24" s="65">
        <f t="shared" si="6"/>
        <v>20000000</v>
      </c>
      <c r="C24" s="65">
        <f t="shared" si="7"/>
        <v>369715076.16</v>
      </c>
      <c r="E24" s="14" t="s">
        <v>93</v>
      </c>
      <c r="F24" s="26">
        <v>20000000</v>
      </c>
      <c r="G24" s="26">
        <v>369715076.16</v>
      </c>
    </row>
    <row r="25" ht="14.1" customHeight="1" spans="1:7">
      <c r="A25" s="14" t="s">
        <v>30</v>
      </c>
      <c r="B25" s="65">
        <f t="shared" si="6"/>
        <v>0</v>
      </c>
      <c r="C25" s="65">
        <f t="shared" si="7"/>
        <v>0</v>
      </c>
      <c r="E25" s="14" t="s">
        <v>94</v>
      </c>
      <c r="F25" s="26"/>
      <c r="G25" s="26"/>
    </row>
    <row r="26" ht="14.1" customHeight="1" spans="1:7">
      <c r="A26" s="14" t="s">
        <v>31</v>
      </c>
      <c r="B26" s="65">
        <f>F26-B50</f>
        <v>0</v>
      </c>
      <c r="C26" s="65">
        <f>G26-C50</f>
        <v>0</v>
      </c>
      <c r="E26" s="14" t="s">
        <v>95</v>
      </c>
      <c r="F26" s="63"/>
      <c r="G26" s="15"/>
    </row>
    <row r="27" ht="14.1" customHeight="1" spans="1:7">
      <c r="A27" s="22" t="s">
        <v>32</v>
      </c>
      <c r="B27" s="23">
        <f>B23+B24+B25+B26</f>
        <v>20036749.68</v>
      </c>
      <c r="C27" s="23">
        <f>C23+C24+C25+C26</f>
        <v>371032005.46</v>
      </c>
      <c r="E27" s="22" t="s">
        <v>96</v>
      </c>
      <c r="F27" s="23">
        <v>20036749.68</v>
      </c>
      <c r="G27" s="23">
        <v>371032005.46</v>
      </c>
    </row>
    <row r="28" ht="14.1" customHeight="1" spans="1:7">
      <c r="A28" s="22" t="s">
        <v>33</v>
      </c>
      <c r="B28" s="23">
        <f>B22-B27</f>
        <v>71500917.64</v>
      </c>
      <c r="C28" s="23">
        <f>C22-C27</f>
        <v>-18296885.5000001</v>
      </c>
      <c r="E28" s="22" t="s">
        <v>97</v>
      </c>
      <c r="F28" s="23">
        <v>71500917.64</v>
      </c>
      <c r="G28" s="23">
        <v>-18296885.5</v>
      </c>
    </row>
    <row r="29" ht="14.1" customHeight="1" spans="1:7">
      <c r="A29" s="25" t="s">
        <v>34</v>
      </c>
      <c r="B29" s="26"/>
      <c r="C29" s="26"/>
      <c r="E29" s="25" t="s">
        <v>34</v>
      </c>
      <c r="F29" s="26"/>
      <c r="G29" s="26"/>
    </row>
    <row r="30" ht="14.1" customHeight="1" spans="1:7">
      <c r="A30" s="14" t="s">
        <v>35</v>
      </c>
      <c r="B30" s="15">
        <f t="shared" ref="B30:B32" si="8">F30</f>
        <v>0</v>
      </c>
      <c r="C30" s="15">
        <f t="shared" ref="C30:C32" si="9">G30</f>
        <v>0</v>
      </c>
      <c r="E30" s="14" t="s">
        <v>98</v>
      </c>
      <c r="F30" s="26"/>
      <c r="G30" s="26"/>
    </row>
    <row r="31" ht="14.1" customHeight="1" spans="1:7">
      <c r="A31" s="14" t="s">
        <v>36</v>
      </c>
      <c r="B31" s="15">
        <f t="shared" si="8"/>
        <v>0</v>
      </c>
      <c r="C31" s="15">
        <f t="shared" si="9"/>
        <v>0</v>
      </c>
      <c r="E31" s="14" t="s">
        <v>99</v>
      </c>
      <c r="F31" s="70"/>
      <c r="G31" s="70"/>
    </row>
    <row r="32" ht="14.1" customHeight="1" spans="1:7">
      <c r="A32" s="14" t="s">
        <v>37</v>
      </c>
      <c r="B32" s="15">
        <f t="shared" si="8"/>
        <v>0</v>
      </c>
      <c r="C32" s="15">
        <f t="shared" si="9"/>
        <v>0</v>
      </c>
      <c r="E32" s="14" t="s">
        <v>100</v>
      </c>
      <c r="F32" s="26"/>
      <c r="G32" s="26"/>
    </row>
    <row r="33" ht="14.1" customHeight="1" spans="1:7">
      <c r="A33" s="22" t="s">
        <v>38</v>
      </c>
      <c r="B33" s="23">
        <f>B30+B31+B32</f>
        <v>0</v>
      </c>
      <c r="C33" s="23">
        <f>C30+C31+C32</f>
        <v>0</v>
      </c>
      <c r="E33" s="22" t="s">
        <v>101</v>
      </c>
      <c r="F33" s="23"/>
      <c r="G33" s="23"/>
    </row>
    <row r="34" ht="14.1" customHeight="1" spans="1:7">
      <c r="A34" s="14" t="s">
        <v>39</v>
      </c>
      <c r="B34" s="15">
        <f t="shared" ref="B34:B36" si="10">F34</f>
        <v>0</v>
      </c>
      <c r="C34" s="15">
        <f t="shared" ref="C34:C36" si="11">G34</f>
        <v>0</v>
      </c>
      <c r="E34" s="14" t="s">
        <v>102</v>
      </c>
      <c r="F34" s="26"/>
      <c r="G34" s="26"/>
    </row>
    <row r="35" ht="14.1" customHeight="1" spans="1:7">
      <c r="A35" s="14" t="s">
        <v>40</v>
      </c>
      <c r="B35" s="15">
        <f t="shared" si="10"/>
        <v>108068.4</v>
      </c>
      <c r="C35" s="15">
        <f t="shared" si="11"/>
        <v>8526582</v>
      </c>
      <c r="E35" s="14" t="s">
        <v>103</v>
      </c>
      <c r="F35" s="71">
        <v>108068.4</v>
      </c>
      <c r="G35" s="71">
        <v>8526582</v>
      </c>
    </row>
    <row r="36" ht="14.1" customHeight="1" spans="1:7">
      <c r="A36" s="14" t="s">
        <v>41</v>
      </c>
      <c r="B36" s="15">
        <f t="shared" si="10"/>
        <v>0</v>
      </c>
      <c r="C36" s="15">
        <f t="shared" si="11"/>
        <v>499555.03</v>
      </c>
      <c r="E36" s="14" t="s">
        <v>104</v>
      </c>
      <c r="F36" s="65"/>
      <c r="G36" s="65">
        <v>499555.03</v>
      </c>
    </row>
    <row r="37" ht="14.1" customHeight="1" spans="1:7">
      <c r="A37" s="22" t="s">
        <v>42</v>
      </c>
      <c r="B37" s="23">
        <f>B34+B35+B36</f>
        <v>108068.4</v>
      </c>
      <c r="C37" s="23">
        <f>C34+C35+C36</f>
        <v>9026137.03</v>
      </c>
      <c r="E37" s="22" t="s">
        <v>105</v>
      </c>
      <c r="F37" s="23">
        <v>108068.4</v>
      </c>
      <c r="G37" s="23">
        <v>9026137.03</v>
      </c>
    </row>
    <row r="38" ht="14.1" customHeight="1" spans="1:7">
      <c r="A38" s="22" t="s">
        <v>43</v>
      </c>
      <c r="B38" s="23">
        <f>B33-B37</f>
        <v>-108068.4</v>
      </c>
      <c r="C38" s="23">
        <f>C33-C37</f>
        <v>-9026137.03</v>
      </c>
      <c r="E38" s="22" t="s">
        <v>106</v>
      </c>
      <c r="F38" s="23">
        <v>-108068.4</v>
      </c>
      <c r="G38" s="23">
        <v>-9026137.03</v>
      </c>
    </row>
    <row r="39" ht="14.1" customHeight="1" spans="1:9">
      <c r="A39" s="25" t="s">
        <v>44</v>
      </c>
      <c r="B39" s="72">
        <f>F39</f>
        <v>0</v>
      </c>
      <c r="C39" s="73">
        <f>G39</f>
        <v>0</v>
      </c>
      <c r="E39" s="25" t="s">
        <v>44</v>
      </c>
      <c r="F39" s="74"/>
      <c r="G39" s="75"/>
      <c r="I39">
        <v>1181976.08</v>
      </c>
    </row>
    <row r="40" ht="14.1" customHeight="1" spans="1:7">
      <c r="A40" s="22" t="s">
        <v>45</v>
      </c>
      <c r="B40" s="23">
        <f>B15+B28+B38+B39</f>
        <v>86794560.48</v>
      </c>
      <c r="C40" s="23">
        <f>C15+C28+C38+C39</f>
        <v>-23500386.0800001</v>
      </c>
      <c r="E40" s="22" t="s">
        <v>45</v>
      </c>
      <c r="F40" s="23">
        <v>85443749.13</v>
      </c>
      <c r="G40" s="23">
        <v>-32824203.29</v>
      </c>
    </row>
    <row r="41" ht="14.1" customHeight="1" spans="1:7">
      <c r="A41" s="14" t="s">
        <v>46</v>
      </c>
      <c r="B41" s="65">
        <f>F41</f>
        <v>201168149.18</v>
      </c>
      <c r="C41" s="65">
        <f>G41</f>
        <v>319470935.99</v>
      </c>
      <c r="E41" s="14" t="s">
        <v>46</v>
      </c>
      <c r="F41" s="65">
        <v>201168149.18</v>
      </c>
      <c r="G41" s="65">
        <v>319470935.99</v>
      </c>
    </row>
    <row r="42" ht="14.1" customHeight="1" spans="1:9">
      <c r="A42" s="28" t="s">
        <v>47</v>
      </c>
      <c r="B42" s="76">
        <f>B40+B41</f>
        <v>287962709.66</v>
      </c>
      <c r="C42" s="76">
        <f>C40+C41</f>
        <v>295970549.91</v>
      </c>
      <c r="E42" s="28" t="s">
        <v>47</v>
      </c>
      <c r="F42" s="77">
        <v>286611898.31</v>
      </c>
      <c r="G42" s="77">
        <v>286646732.7</v>
      </c>
      <c r="H42">
        <v>264301356.06</v>
      </c>
      <c r="I42">
        <f>G42-H42</f>
        <v>22345376.64</v>
      </c>
    </row>
    <row r="43" ht="15" customHeight="1" spans="1:7">
      <c r="A43" s="30" t="s">
        <v>48</v>
      </c>
      <c r="B43" s="30" t="s">
        <v>49</v>
      </c>
      <c r="C43" s="78">
        <f>C42-B42</f>
        <v>8007840.24999994</v>
      </c>
      <c r="E43" t="s">
        <v>107</v>
      </c>
      <c r="F43" t="s">
        <v>108</v>
      </c>
      <c r="G43" t="s">
        <v>109</v>
      </c>
    </row>
    <row r="44" ht="15" customHeight="1" spans="1:3">
      <c r="A44" s="30" t="s">
        <v>50</v>
      </c>
      <c r="B44" s="31"/>
      <c r="C44" s="78"/>
    </row>
    <row r="45" spans="7:7">
      <c r="G45">
        <f>F42-G42</f>
        <v>-34834.3899999857</v>
      </c>
    </row>
    <row r="46" spans="1:3">
      <c r="A46" t="s">
        <v>60</v>
      </c>
      <c r="B46" t="s">
        <v>55</v>
      </c>
      <c r="C46" t="s">
        <v>61</v>
      </c>
    </row>
    <row r="47" spans="1:3">
      <c r="A47" t="s">
        <v>110</v>
      </c>
      <c r="B47" s="29">
        <f>分公司1!B47+分公司2!B47+分公司3!B47+分公司4!B47+分公司5!B47+分公司6!B47+分公司7!B47</f>
        <v>1350811.35</v>
      </c>
      <c r="C47" s="29">
        <f>分公司1!C47+分公司2!C47+分公司3!C47+分公司4!C47+分公司5!C47+分公司6!C47+分公司7!C47</f>
        <v>9324904.75</v>
      </c>
    </row>
    <row r="48" spans="1:3">
      <c r="A48" t="s">
        <v>111</v>
      </c>
      <c r="B48">
        <f>分公司2!B49</f>
        <v>0</v>
      </c>
      <c r="C48">
        <f>分公司2!C49</f>
        <v>1087.54</v>
      </c>
    </row>
    <row r="50" ht="13" customHeight="1" spans="1:7">
      <c r="A50" t="s">
        <v>58</v>
      </c>
      <c r="F50">
        <f>F9+F22+F33</f>
        <v>139144645.23</v>
      </c>
      <c r="G50">
        <f>G9+G22+G33</f>
        <v>591412914.22</v>
      </c>
    </row>
    <row r="51" spans="1:7">
      <c r="A51" t="s">
        <v>140</v>
      </c>
      <c r="F51">
        <f>F14+F27+F37</f>
        <v>53700896.1</v>
      </c>
      <c r="G51">
        <f>G14+G27+G37</f>
        <v>624237117.51</v>
      </c>
    </row>
    <row r="52" spans="1:7">
      <c r="A52" t="s">
        <v>141</v>
      </c>
      <c r="F52">
        <f>F50-F51</f>
        <v>85443749.13</v>
      </c>
      <c r="G52">
        <f>G50-G51</f>
        <v>-32824203.29</v>
      </c>
    </row>
    <row r="53" spans="1:1">
      <c r="A53" t="s">
        <v>142</v>
      </c>
    </row>
    <row r="54" spans="3:3">
      <c r="C54">
        <f>C53-C52</f>
        <v>0</v>
      </c>
    </row>
  </sheetData>
  <mergeCells count="2">
    <mergeCell ref="A1:C1"/>
    <mergeCell ref="A3:B3"/>
  </mergeCells>
  <pageMargins left="0.75" right="0.75" top="1" bottom="1" header="0.511805555555556" footer="0.511805555555556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view="pageBreakPreview" zoomScaleNormal="100" workbookViewId="0">
      <selection activeCell="C47" sqref="C47"/>
    </sheetView>
  </sheetViews>
  <sheetFormatPr defaultColWidth="9" defaultRowHeight="14.25" outlineLevelCol="6"/>
  <cols>
    <col min="1" max="1" width="40.625" customWidth="1"/>
    <col min="2" max="2" width="14.375" customWidth="1"/>
    <col min="3" max="3" width="15" customWidth="1"/>
    <col min="5" max="5" width="48" customWidth="1"/>
    <col min="6" max="6" width="22" customWidth="1"/>
    <col min="7" max="7" width="22.375" customWidth="1"/>
  </cols>
  <sheetData>
    <row r="1" ht="36.95" customHeight="1" spans="1:3">
      <c r="A1" s="1" t="s">
        <v>54</v>
      </c>
      <c r="B1" s="1"/>
      <c r="C1" s="1"/>
    </row>
    <row r="2" ht="15" customHeight="1" spans="1:3">
      <c r="A2" s="2"/>
      <c r="B2" s="3"/>
      <c r="C2" s="2" t="s">
        <v>1</v>
      </c>
    </row>
    <row r="3" ht="15" customHeight="1" spans="1:3">
      <c r="A3" s="4" t="str">
        <f>合并分公司现金流量表!A3</f>
        <v>编制单位：</v>
      </c>
      <c r="B3" s="4"/>
      <c r="C3" s="5" t="s">
        <v>4</v>
      </c>
    </row>
    <row r="4" ht="15" customHeight="1" spans="1:7">
      <c r="A4" s="6" t="s">
        <v>5</v>
      </c>
      <c r="B4" s="7" t="s">
        <v>55</v>
      </c>
      <c r="C4" s="7" t="s">
        <v>56</v>
      </c>
      <c r="E4" s="46" t="s">
        <v>74</v>
      </c>
      <c r="F4" s="46" t="s">
        <v>55</v>
      </c>
      <c r="G4" s="46" t="s">
        <v>75</v>
      </c>
    </row>
    <row r="5" ht="15" customHeight="1" spans="1:7">
      <c r="A5" s="10" t="s">
        <v>10</v>
      </c>
      <c r="B5" s="11"/>
      <c r="C5" s="11"/>
      <c r="E5" s="47" t="s">
        <v>10</v>
      </c>
      <c r="F5" s="48"/>
      <c r="G5" s="48"/>
    </row>
    <row r="6" ht="14.1" customHeight="1" spans="1:7">
      <c r="A6" s="14" t="s">
        <v>11</v>
      </c>
      <c r="B6" s="63">
        <f t="shared" ref="B6:B8" si="0">F6</f>
        <v>0</v>
      </c>
      <c r="C6" s="63">
        <f t="shared" ref="C6:C8" si="1">G6</f>
        <v>0</v>
      </c>
      <c r="E6" s="49" t="s">
        <v>76</v>
      </c>
      <c r="F6" s="50"/>
      <c r="G6" s="51"/>
    </row>
    <row r="7" ht="14.1" customHeight="1" spans="1:7">
      <c r="A7" s="14" t="s">
        <v>12</v>
      </c>
      <c r="B7" s="63">
        <f t="shared" si="0"/>
        <v>0</v>
      </c>
      <c r="C7" s="63">
        <f t="shared" si="1"/>
        <v>0</v>
      </c>
      <c r="E7" s="49" t="s">
        <v>77</v>
      </c>
      <c r="F7" s="52"/>
      <c r="G7" s="51"/>
    </row>
    <row r="8" ht="14.1" customHeight="1" spans="1:7">
      <c r="A8" s="14" t="s">
        <v>13</v>
      </c>
      <c r="B8" s="63">
        <f>F8-B47</f>
        <v>0</v>
      </c>
      <c r="C8" s="63">
        <f>G8-C47</f>
        <v>104.869999998249</v>
      </c>
      <c r="E8" s="49" t="s">
        <v>78</v>
      </c>
      <c r="F8" s="53">
        <v>637611.49</v>
      </c>
      <c r="G8" s="54">
        <v>5138897.35</v>
      </c>
    </row>
    <row r="9" ht="14.1" customHeight="1" spans="1:7">
      <c r="A9" s="22" t="s">
        <v>14</v>
      </c>
      <c r="B9" s="23">
        <f>B6+B7+B8</f>
        <v>0</v>
      </c>
      <c r="C9" s="23">
        <f>C6+C7+C8</f>
        <v>104.869999998249</v>
      </c>
      <c r="E9" s="49" t="s">
        <v>79</v>
      </c>
      <c r="F9" s="55">
        <v>637611.49</v>
      </c>
      <c r="G9" s="54">
        <v>5138897.35</v>
      </c>
    </row>
    <row r="10" ht="14.1" customHeight="1" spans="1:7">
      <c r="A10" s="14" t="s">
        <v>15</v>
      </c>
      <c r="B10" s="15">
        <f t="shared" ref="B10:B13" si="2">F10</f>
        <v>0</v>
      </c>
      <c r="C10" s="15">
        <f t="shared" ref="C10:C13" si="3">G10</f>
        <v>0</v>
      </c>
      <c r="E10" s="49" t="s">
        <v>80</v>
      </c>
      <c r="F10" s="52"/>
      <c r="G10" s="51"/>
    </row>
    <row r="11" ht="14.1" customHeight="1" spans="1:7">
      <c r="A11" s="14" t="s">
        <v>16</v>
      </c>
      <c r="B11" s="15">
        <f t="shared" si="2"/>
        <v>556020.8</v>
      </c>
      <c r="C11" s="15">
        <f t="shared" si="3"/>
        <v>4469755.13</v>
      </c>
      <c r="E11" s="49" t="s">
        <v>81</v>
      </c>
      <c r="F11" s="53">
        <v>556020.8</v>
      </c>
      <c r="G11" s="54">
        <v>4469755.13</v>
      </c>
    </row>
    <row r="12" ht="14.1" customHeight="1" spans="1:7">
      <c r="A12" s="14" t="s">
        <v>17</v>
      </c>
      <c r="B12" s="15">
        <f t="shared" si="2"/>
        <v>83139.89</v>
      </c>
      <c r="C12" s="15">
        <f t="shared" si="3"/>
        <v>634076.47</v>
      </c>
      <c r="E12" s="49" t="s">
        <v>82</v>
      </c>
      <c r="F12" s="53">
        <v>83139.89</v>
      </c>
      <c r="G12" s="54">
        <v>634076.47</v>
      </c>
    </row>
    <row r="13" ht="14.1" customHeight="1" spans="1:7">
      <c r="A13" s="14" t="s">
        <v>18</v>
      </c>
      <c r="B13" s="15">
        <f t="shared" si="2"/>
        <v>85.36</v>
      </c>
      <c r="C13" s="15">
        <f t="shared" si="3"/>
        <v>96877.79</v>
      </c>
      <c r="E13" s="49" t="s">
        <v>83</v>
      </c>
      <c r="F13" s="53">
        <v>85.36</v>
      </c>
      <c r="G13" s="54">
        <v>96877.79</v>
      </c>
    </row>
    <row r="14" ht="14.1" customHeight="1" spans="1:7">
      <c r="A14" s="22" t="s">
        <v>19</v>
      </c>
      <c r="B14" s="23">
        <f>B10+B11+B12+B13</f>
        <v>639246.05</v>
      </c>
      <c r="C14" s="23">
        <f>C10+C11+C12+C13</f>
        <v>5200709.39</v>
      </c>
      <c r="E14" s="49" t="s">
        <v>84</v>
      </c>
      <c r="F14" s="55">
        <v>639246.05</v>
      </c>
      <c r="G14" s="54">
        <v>5200709.39</v>
      </c>
    </row>
    <row r="15" ht="14.1" customHeight="1" spans="1:7">
      <c r="A15" s="22" t="s">
        <v>20</v>
      </c>
      <c r="B15" s="23">
        <f>B9-B14</f>
        <v>-639246.05</v>
      </c>
      <c r="C15" s="23">
        <f>C9-C14</f>
        <v>-5200604.52</v>
      </c>
      <c r="E15" s="49" t="s">
        <v>85</v>
      </c>
      <c r="F15" s="55">
        <v>-1634.56</v>
      </c>
      <c r="G15" s="54">
        <v>-61812.04</v>
      </c>
    </row>
    <row r="16" ht="14.1" customHeight="1" spans="1:7">
      <c r="A16" s="25" t="s">
        <v>21</v>
      </c>
      <c r="B16" s="26"/>
      <c r="C16" s="26"/>
      <c r="E16" s="47" t="s">
        <v>21</v>
      </c>
      <c r="F16" s="52"/>
      <c r="G16" s="52"/>
    </row>
    <row r="17" ht="14.1" customHeight="1" spans="1:7">
      <c r="A17" s="14" t="s">
        <v>22</v>
      </c>
      <c r="B17" s="15">
        <f t="shared" ref="B17:B21" si="4">F17</f>
        <v>0</v>
      </c>
      <c r="C17" s="15">
        <f t="shared" ref="C17:C21" si="5">G17</f>
        <v>0</v>
      </c>
      <c r="E17" s="49" t="s">
        <v>86</v>
      </c>
      <c r="F17" s="50"/>
      <c r="G17" s="51"/>
    </row>
    <row r="18" ht="14.1" customHeight="1" spans="1:7">
      <c r="A18" s="14" t="s">
        <v>23</v>
      </c>
      <c r="B18" s="15">
        <f t="shared" si="4"/>
        <v>0</v>
      </c>
      <c r="C18" s="15">
        <f t="shared" si="5"/>
        <v>0</v>
      </c>
      <c r="E18" s="49" t="s">
        <v>87</v>
      </c>
      <c r="F18" s="50"/>
      <c r="G18" s="51"/>
    </row>
    <row r="19" ht="24" spans="1:7">
      <c r="A19" s="27" t="s">
        <v>24</v>
      </c>
      <c r="B19" s="15">
        <f t="shared" si="4"/>
        <v>0</v>
      </c>
      <c r="C19" s="15">
        <f t="shared" si="5"/>
        <v>0</v>
      </c>
      <c r="E19" s="49" t="s">
        <v>88</v>
      </c>
      <c r="F19" s="52"/>
      <c r="G19" s="51"/>
    </row>
    <row r="20" ht="14.1" customHeight="1" spans="1:7">
      <c r="A20" s="14" t="s">
        <v>25</v>
      </c>
      <c r="B20" s="15">
        <f t="shared" si="4"/>
        <v>0</v>
      </c>
      <c r="C20" s="15">
        <f t="shared" si="5"/>
        <v>0</v>
      </c>
      <c r="E20" s="49" t="s">
        <v>89</v>
      </c>
      <c r="F20" s="52"/>
      <c r="G20" s="51"/>
    </row>
    <row r="21" ht="14.1" customHeight="1" spans="1:7">
      <c r="A21" s="14" t="s">
        <v>26</v>
      </c>
      <c r="B21" s="15">
        <f t="shared" si="4"/>
        <v>0</v>
      </c>
      <c r="C21" s="15">
        <f t="shared" si="5"/>
        <v>0</v>
      </c>
      <c r="E21" s="49" t="s">
        <v>90</v>
      </c>
      <c r="F21" s="52"/>
      <c r="G21" s="51"/>
    </row>
    <row r="22" ht="14.1" customHeight="1" spans="1:7">
      <c r="A22" s="22" t="s">
        <v>27</v>
      </c>
      <c r="B22" s="23">
        <f>B17+B18+B19+B20+B21</f>
        <v>0</v>
      </c>
      <c r="C22" s="23">
        <f>C17+C18+C19+C20+C21</f>
        <v>0</v>
      </c>
      <c r="E22" s="49" t="s">
        <v>91</v>
      </c>
      <c r="F22" s="52"/>
      <c r="G22" s="51"/>
    </row>
    <row r="23" ht="24" spans="1:7">
      <c r="A23" s="27" t="s">
        <v>28</v>
      </c>
      <c r="B23" s="15">
        <f t="shared" ref="B23:B26" si="6">F23</f>
        <v>0</v>
      </c>
      <c r="C23" s="15">
        <f t="shared" ref="C23:C26" si="7">G23</f>
        <v>0</v>
      </c>
      <c r="E23" s="49" t="s">
        <v>92</v>
      </c>
      <c r="F23" s="52"/>
      <c r="G23" s="51"/>
    </row>
    <row r="24" ht="14.1" customHeight="1" spans="1:7">
      <c r="A24" s="14" t="s">
        <v>29</v>
      </c>
      <c r="B24" s="15">
        <f t="shared" si="6"/>
        <v>0</v>
      </c>
      <c r="C24" s="15">
        <f t="shared" si="7"/>
        <v>0</v>
      </c>
      <c r="E24" s="49" t="s">
        <v>93</v>
      </c>
      <c r="F24" s="52"/>
      <c r="G24" s="51"/>
    </row>
    <row r="25" ht="14.1" customHeight="1" spans="1:7">
      <c r="A25" s="14" t="s">
        <v>30</v>
      </c>
      <c r="B25" s="15">
        <f t="shared" si="6"/>
        <v>0</v>
      </c>
      <c r="C25" s="15">
        <f t="shared" si="7"/>
        <v>0</v>
      </c>
      <c r="E25" s="49" t="s">
        <v>94</v>
      </c>
      <c r="F25" s="52"/>
      <c r="G25" s="51"/>
    </row>
    <row r="26" ht="14.1" customHeight="1" spans="1:7">
      <c r="A26" s="14" t="s">
        <v>31</v>
      </c>
      <c r="B26" s="15">
        <f t="shared" si="6"/>
        <v>0</v>
      </c>
      <c r="C26" s="15">
        <f t="shared" si="7"/>
        <v>0</v>
      </c>
      <c r="E26" s="49" t="s">
        <v>95</v>
      </c>
      <c r="F26" s="52"/>
      <c r="G26" s="51"/>
    </row>
    <row r="27" ht="14.1" customHeight="1" spans="1:7">
      <c r="A27" s="22" t="s">
        <v>32</v>
      </c>
      <c r="B27" s="23">
        <f>B23+B24+B25+B26</f>
        <v>0</v>
      </c>
      <c r="C27" s="23">
        <f>C23+C24+C25+C26</f>
        <v>0</v>
      </c>
      <c r="E27" s="49" t="s">
        <v>96</v>
      </c>
      <c r="F27" s="52"/>
      <c r="G27" s="51"/>
    </row>
    <row r="28" ht="14.1" customHeight="1" spans="1:7">
      <c r="A28" s="22" t="s">
        <v>33</v>
      </c>
      <c r="B28" s="23">
        <f>B22-B27</f>
        <v>0</v>
      </c>
      <c r="C28" s="23">
        <f>C22-C27</f>
        <v>0</v>
      </c>
      <c r="E28" s="49" t="s">
        <v>97</v>
      </c>
      <c r="F28" s="52"/>
      <c r="G28" s="51"/>
    </row>
    <row r="29" ht="14.1" customHeight="1" spans="1:7">
      <c r="A29" s="25" t="s">
        <v>34</v>
      </c>
      <c r="B29" s="26"/>
      <c r="C29" s="26"/>
      <c r="E29" s="47" t="s">
        <v>34</v>
      </c>
      <c r="F29" s="52"/>
      <c r="G29" s="51"/>
    </row>
    <row r="30" ht="14.1" customHeight="1" spans="1:7">
      <c r="A30" s="14" t="s">
        <v>35</v>
      </c>
      <c r="B30" s="15">
        <f t="shared" ref="B30:B34" si="8">F30</f>
        <v>0</v>
      </c>
      <c r="C30" s="15">
        <f t="shared" ref="C30:C34" si="9">G30</f>
        <v>0</v>
      </c>
      <c r="E30" s="49" t="s">
        <v>98</v>
      </c>
      <c r="F30" s="52"/>
      <c r="G30" s="51"/>
    </row>
    <row r="31" ht="14.1" customHeight="1" spans="1:7">
      <c r="A31" s="14" t="s">
        <v>36</v>
      </c>
      <c r="B31" s="15">
        <f t="shared" si="8"/>
        <v>0</v>
      </c>
      <c r="C31" s="15">
        <f t="shared" si="9"/>
        <v>0</v>
      </c>
      <c r="E31" s="49" t="s">
        <v>99</v>
      </c>
      <c r="F31" s="52"/>
      <c r="G31" s="51"/>
    </row>
    <row r="32" ht="14.1" customHeight="1" spans="1:7">
      <c r="A32" s="14" t="s">
        <v>37</v>
      </c>
      <c r="B32" s="15">
        <f t="shared" si="8"/>
        <v>0</v>
      </c>
      <c r="C32" s="15">
        <f t="shared" si="9"/>
        <v>0</v>
      </c>
      <c r="E32" s="49" t="s">
        <v>100</v>
      </c>
      <c r="F32" s="52"/>
      <c r="G32" s="51"/>
    </row>
    <row r="33" ht="14.1" customHeight="1" spans="1:7">
      <c r="A33" s="22" t="s">
        <v>38</v>
      </c>
      <c r="B33" s="23">
        <f>B30+B31+B32</f>
        <v>0</v>
      </c>
      <c r="C33" s="23">
        <f>C30+C31+C32</f>
        <v>0</v>
      </c>
      <c r="E33" s="49" t="s">
        <v>101</v>
      </c>
      <c r="F33" s="52"/>
      <c r="G33" s="51"/>
    </row>
    <row r="34" ht="14.1" customHeight="1" spans="1:7">
      <c r="A34" s="14" t="s">
        <v>39</v>
      </c>
      <c r="B34" s="15">
        <f t="shared" si="8"/>
        <v>0</v>
      </c>
      <c r="C34" s="15">
        <f t="shared" si="9"/>
        <v>0</v>
      </c>
      <c r="E34" s="49" t="s">
        <v>102</v>
      </c>
      <c r="F34" s="52"/>
      <c r="G34" s="51"/>
    </row>
    <row r="35" ht="14.1" customHeight="1" spans="1:7">
      <c r="A35" s="14" t="s">
        <v>40</v>
      </c>
      <c r="B35" s="15">
        <f t="shared" ref="B35:B39" si="10">F35</f>
        <v>0</v>
      </c>
      <c r="C35" s="15">
        <f t="shared" ref="C35:C39" si="11">G35</f>
        <v>0</v>
      </c>
      <c r="E35" s="49" t="s">
        <v>103</v>
      </c>
      <c r="F35" s="52"/>
      <c r="G35" s="51"/>
    </row>
    <row r="36" ht="14.1" customHeight="1" spans="1:7">
      <c r="A36" s="14" t="s">
        <v>41</v>
      </c>
      <c r="B36" s="15">
        <f t="shared" si="10"/>
        <v>0</v>
      </c>
      <c r="C36" s="15">
        <f t="shared" si="11"/>
        <v>0</v>
      </c>
      <c r="E36" s="49" t="s">
        <v>104</v>
      </c>
      <c r="F36" s="52"/>
      <c r="G36" s="51"/>
    </row>
    <row r="37" ht="14.1" customHeight="1" spans="1:7">
      <c r="A37" s="22" t="s">
        <v>42</v>
      </c>
      <c r="B37" s="23">
        <f>B34+B35+B36</f>
        <v>0</v>
      </c>
      <c r="C37" s="23">
        <f>C34+C35+C36</f>
        <v>0</v>
      </c>
      <c r="E37" s="49" t="s">
        <v>105</v>
      </c>
      <c r="F37" s="52"/>
      <c r="G37" s="51"/>
    </row>
    <row r="38" ht="14.1" customHeight="1" spans="1:7">
      <c r="A38" s="22" t="s">
        <v>43</v>
      </c>
      <c r="B38" s="23">
        <f>B33-B37</f>
        <v>0</v>
      </c>
      <c r="C38" s="23">
        <f>C33-C37</f>
        <v>0</v>
      </c>
      <c r="E38" s="49" t="s">
        <v>106</v>
      </c>
      <c r="F38" s="52"/>
      <c r="G38" s="51"/>
    </row>
    <row r="39" ht="14.1" customHeight="1" spans="1:7">
      <c r="A39" s="25" t="s">
        <v>44</v>
      </c>
      <c r="B39" s="15">
        <f t="shared" si="10"/>
        <v>0</v>
      </c>
      <c r="C39" s="15">
        <f t="shared" si="11"/>
        <v>0</v>
      </c>
      <c r="E39" s="47" t="s">
        <v>44</v>
      </c>
      <c r="F39" s="52"/>
      <c r="G39" s="51"/>
    </row>
    <row r="40" ht="14.1" customHeight="1" spans="1:7">
      <c r="A40" s="22" t="s">
        <v>45</v>
      </c>
      <c r="B40" s="23">
        <f>B15+B28+B38+B39</f>
        <v>-639246.05</v>
      </c>
      <c r="C40" s="23">
        <f>C15+C28+C38+C39</f>
        <v>-5200604.52</v>
      </c>
      <c r="E40" s="47" t="s">
        <v>45</v>
      </c>
      <c r="F40" s="53">
        <v>-1634.56</v>
      </c>
      <c r="G40" s="54">
        <v>-61812.04</v>
      </c>
    </row>
    <row r="41" ht="14.1" customHeight="1" spans="1:7">
      <c r="A41" s="14" t="s">
        <v>46</v>
      </c>
      <c r="B41" s="15">
        <f>F41</f>
        <v>52812.7</v>
      </c>
      <c r="C41" s="15">
        <f>G41</f>
        <v>112990.18</v>
      </c>
      <c r="E41" s="49" t="s">
        <v>46</v>
      </c>
      <c r="F41" s="53">
        <v>52812.7</v>
      </c>
      <c r="G41" s="53">
        <v>112990.18</v>
      </c>
    </row>
    <row r="42" ht="14.1" customHeight="1" spans="1:7">
      <c r="A42" s="28" t="s">
        <v>47</v>
      </c>
      <c r="B42" s="29">
        <f>B40+B41</f>
        <v>-586433.35</v>
      </c>
      <c r="C42" s="29">
        <f>C40+C41</f>
        <v>-5087614.34</v>
      </c>
      <c r="E42" s="47" t="s">
        <v>47</v>
      </c>
      <c r="F42" s="53">
        <v>51178.14</v>
      </c>
      <c r="G42" s="53">
        <v>51178.14</v>
      </c>
    </row>
    <row r="43" ht="15" customHeight="1" spans="1:7">
      <c r="A43" s="30" t="s">
        <v>48</v>
      </c>
      <c r="B43" s="30" t="s">
        <v>49</v>
      </c>
      <c r="C43" s="31"/>
      <c r="E43" s="61" t="s">
        <v>107</v>
      </c>
      <c r="F43" s="61" t="s">
        <v>108</v>
      </c>
      <c r="G43" s="62" t="s">
        <v>109</v>
      </c>
    </row>
    <row r="44" ht="15" customHeight="1" spans="1:7">
      <c r="A44" s="30" t="s">
        <v>50</v>
      </c>
      <c r="B44" s="31"/>
      <c r="C44" s="31"/>
      <c r="E44" s="58"/>
      <c r="F44" s="58"/>
      <c r="G44" s="59"/>
    </row>
    <row r="46" spans="1:3">
      <c r="A46" t="s">
        <v>60</v>
      </c>
      <c r="B46" t="s">
        <v>55</v>
      </c>
      <c r="C46" t="s">
        <v>61</v>
      </c>
    </row>
    <row r="47" spans="1:3">
      <c r="A47" t="s">
        <v>111</v>
      </c>
      <c r="B47" s="29">
        <v>637611.49</v>
      </c>
      <c r="C47" s="29">
        <v>5138792.48</v>
      </c>
    </row>
  </sheetData>
  <mergeCells count="2">
    <mergeCell ref="A1:C1"/>
    <mergeCell ref="A3:B3"/>
  </mergeCells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合并现金流量表</vt:lpstr>
      <vt:lpstr>母公司</vt:lpstr>
      <vt:lpstr>子公司1</vt:lpstr>
      <vt:lpstr>子公司2</vt:lpstr>
      <vt:lpstr>子公司3</vt:lpstr>
      <vt:lpstr>其他公司2</vt:lpstr>
      <vt:lpstr>合并分公司现金流量表</vt:lpstr>
      <vt:lpstr>本部</vt:lpstr>
      <vt:lpstr>分公司1</vt:lpstr>
      <vt:lpstr>分公司2</vt:lpstr>
      <vt:lpstr>分公司3</vt:lpstr>
      <vt:lpstr>分公司4</vt:lpstr>
      <vt:lpstr>分公司5</vt:lpstr>
      <vt:lpstr>分公司6</vt:lpstr>
      <vt:lpstr>分公司7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zhaox</dc:creator>
  <cp:lastModifiedBy>冰韵灵萱</cp:lastModifiedBy>
  <dcterms:created xsi:type="dcterms:W3CDTF">2015-04-14T02:04:00Z</dcterms:created>
  <cp:lastPrinted>2016-09-20T04:17:00Z</cp:lastPrinted>
  <dcterms:modified xsi:type="dcterms:W3CDTF">2021-03-06T06:40:11Z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2052-11.1.0.10337</vt:lpwstr>
  </property>
  <property fmtid="{D5CDD505-2E9C-101B-9397-08002B2CF9AE}" pid="3" name="KSOReadingLayout">
    <vt:bool>true</vt:bool>
  </property>
  <property fmtid="{D5CDD505-2E9C-101B-9397-08002B2CF9AE}" pid="4" name="ICV">
    <vt:lpwstr>5CCCEEA2912446659EC6D60561A5A2C0</vt:lpwstr>
  </property>
</Properties>
</file>