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62" activeTab="5"/>
  </bookViews>
  <sheets>
    <sheet name="合并资产负债表" sheetId="41" r:id="rId1"/>
    <sheet name="母公司" sheetId="42" r:id="rId2"/>
    <sheet name="子公司1" sheetId="43" r:id="rId3"/>
    <sheet name="子公司2" sheetId="44" r:id="rId4"/>
    <sheet name="子公司3" sheetId="45" r:id="rId5"/>
    <sheet name="合并分公司资产负债表" sheetId="7" r:id="rId6"/>
    <sheet name="本部" sheetId="8" r:id="rId7"/>
    <sheet name="分公司1" sheetId="9" r:id="rId8"/>
    <sheet name="分公司2" sheetId="10" r:id="rId9"/>
    <sheet name="分公司3" sheetId="11" r:id="rId10"/>
    <sheet name="分公司4" sheetId="12" r:id="rId11"/>
    <sheet name="分公司5" sheetId="28" r:id="rId12"/>
    <sheet name="分公司6" sheetId="40" r:id="rId13"/>
    <sheet name="分公司7" sheetId="46" r:id="rId14"/>
  </sheets>
  <externalReferences>
    <externalReference r:id="rId15"/>
  </externalReferences>
  <definedNames>
    <definedName name="_xlnm.Print_Area" localSheetId="6">本部!$A$4:$F$47</definedName>
    <definedName name="_xlnm.Print_Area" localSheetId="7">分公司1!$A$4:$F$47</definedName>
    <definedName name="_xlnm.Print_Area" localSheetId="8">分公司2!$A$4:$F$47</definedName>
    <definedName name="_xlnm.Print_Area" localSheetId="9">分公司3!$A$4:$F$47</definedName>
    <definedName name="_xlnm.Print_Area" localSheetId="10">分公司4!$A$4:$F$47</definedName>
    <definedName name="_xlnm.Print_Area" localSheetId="11">分公司5!$A$4:$F$47</definedName>
    <definedName name="_xlnm.Print_Area" localSheetId="5">合并分公司资产负债表!$A$1:$F$39</definedName>
    <definedName name="_xlnm.Print_Area" localSheetId="12">分公司6!$A$4:$F$47</definedName>
    <definedName name="_xlnm.Print_Area" localSheetId="0">合并资产负债表!$A$1:$F$41</definedName>
    <definedName name="_xlnm.Print_Area" localSheetId="1">母公司!$A$4:$F$47</definedName>
    <definedName name="_xlnm.Print_Area" localSheetId="2">子公司1!$A$4:$F$49</definedName>
    <definedName name="_xlnm.Print_Area" localSheetId="3">子公司2!$A$1:$F$49</definedName>
    <definedName name="_xlnm.Print_Area" localSheetId="4">子公司3!$A$4:$F$47</definedName>
    <definedName name="_xlnm.Print_Area" localSheetId="13">分公司7!$A$4:$F$47</definedName>
  </definedNames>
  <calcPr calcId="144525" concurrentCalc="0"/>
</workbook>
</file>

<file path=xl/sharedStrings.xml><?xml version="1.0" encoding="utf-8"?>
<sst xmlns="http://schemas.openxmlformats.org/spreadsheetml/2006/main" count="2477" uniqueCount="172">
  <si>
    <t>合并资产负债表</t>
  </si>
  <si>
    <t>会企01表</t>
  </si>
  <si>
    <t xml:space="preserve">单位名称:北京海量数据技术股份有限公司（合并）                        </t>
  </si>
  <si>
    <t xml:space="preserve"> 20XX  年     X月      XX  日</t>
  </si>
  <si>
    <t>单位：元</t>
  </si>
  <si>
    <t>资   产</t>
  </si>
  <si>
    <t>期末余额</t>
  </si>
  <si>
    <t>年初余额</t>
  </si>
  <si>
    <t>负债和所有者权益(或股东权益）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</si>
  <si>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</si>
  <si>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</si>
  <si>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</si>
  <si>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</si>
  <si>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</si>
  <si>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</si>
  <si>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衍生金融资产</t>
  </si>
  <si>
    <t xml:space="preserve">  衍生金融负债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</si>
  <si>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</si>
  <si>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</si>
  <si>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</si>
  <si>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</si>
  <si>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应收款项融资</t>
  </si>
  <si>
    <t xml:space="preserve">  预收款项</t>
  </si>
  <si>
    <t xml:space="preserve">   预付款项</t>
  </si>
  <si>
    <t xml:space="preserve">  合同负债</t>
  </si>
  <si>
    <t xml:space="preserve">   其他应收款</t>
  </si>
  <si>
    <t xml:space="preserve">  应付职工薪酬</t>
  </si>
  <si>
    <t xml:space="preserve">     其中：应收利息</t>
  </si>
  <si>
    <t xml:space="preserve">  应交税费</t>
  </si>
  <si>
    <t xml:space="preserve">           应收股利</t>
  </si>
  <si>
    <t xml:space="preserve">  其他应付款</t>
  </si>
  <si>
    <t xml:space="preserve">   存货</t>
  </si>
  <si>
    <t xml:space="preserve">    其中：应付利息</t>
  </si>
  <si>
    <t xml:space="preserve">   合同资产</t>
  </si>
  <si>
    <t xml:space="preserve">          应付股利</t>
  </si>
  <si>
    <t xml:space="preserve">   持有待售资产</t>
  </si>
  <si>
    <t xml:space="preserve">  持有待售负债</t>
  </si>
  <si>
    <t xml:space="preserve">   一年内到期的非流动资产</t>
  </si>
  <si>
    <t xml:space="preserve">  一年内到期的非流动负债</t>
  </si>
  <si>
    <t xml:space="preserve">   其他流动资产</t>
  </si>
  <si>
    <t xml:space="preserve">  其他流动负债</t>
  </si>
  <si>
    <t xml:space="preserve">     流动资产合计</t>
  </si>
  <si>
    <t xml:space="preserve">    流动负债合计</t>
  </si>
  <si>
    <t>非流动资产：</t>
  </si>
  <si>
    <t>非流动负债：</t>
  </si>
  <si>
    <t xml:space="preserve">   债权投资</t>
  </si>
  <si>
    <t xml:space="preserve">  长期借款</t>
  </si>
  <si>
    <t xml:space="preserve">   其他债权投资</t>
  </si>
  <si>
    <t xml:space="preserve">  应付债券</t>
  </si>
  <si>
    <t xml:space="preserve">   长期应收款</t>
  </si>
  <si>
    <t xml:space="preserve">    其中：优先股</t>
  </si>
  <si>
    <t xml:space="preserve">   长期股权投资</t>
  </si>
  <si>
    <t xml:space="preserve">          永续债</t>
  </si>
  <si>
    <t xml:space="preserve">   其他权益工具投资</t>
  </si>
  <si>
    <t xml:space="preserve">  租赁负债</t>
  </si>
  <si>
    <t xml:space="preserve">   其他非流动金融资产</t>
  </si>
  <si>
    <t xml:space="preserve">  长期应付款</t>
  </si>
  <si>
    <t xml:space="preserve">   投资性房地产</t>
  </si>
  <si>
    <t xml:space="preserve">  预计负债</t>
  </si>
  <si>
    <t xml:space="preserve">   固定资产</t>
  </si>
  <si>
    <t xml:space="preserve">  递延收益</t>
  </si>
  <si>
    <t xml:space="preserve">   在建工程</t>
  </si>
  <si>
    <t xml:space="preserve">  递延所得税负债</t>
  </si>
  <si>
    <t xml:space="preserve">   生产性生物资产</t>
  </si>
  <si>
    <t xml:space="preserve">  其他非流动负债</t>
  </si>
  <si>
    <t xml:space="preserve">   油气资产</t>
  </si>
  <si>
    <t xml:space="preserve">    非流动负债合计</t>
  </si>
  <si>
    <t xml:space="preserve">   使用权资产</t>
  </si>
  <si>
    <t xml:space="preserve">    负债合计</t>
  </si>
  <si>
    <t xml:space="preserve">   无形资产</t>
  </si>
  <si>
    <t>所有者权益（或股东权益）：</t>
  </si>
  <si>
    <t xml:space="preserve">   开发支出</t>
  </si>
  <si>
    <t xml:space="preserve">  实收资本（或股本）</t>
  </si>
  <si>
    <t xml:space="preserve">   商誉</t>
  </si>
  <si>
    <t xml:space="preserve">  其他权益工具</t>
  </si>
  <si>
    <t xml:space="preserve">   长期待摊费用</t>
  </si>
  <si>
    <t xml:space="preserve">   递延所得税资产</t>
  </si>
  <si>
    <t xml:space="preserve">   其他非流动资产</t>
  </si>
  <si>
    <t xml:space="preserve">  资本公积</t>
  </si>
  <si>
    <t xml:space="preserve">     非流动资产合计</t>
  </si>
  <si>
    <t xml:space="preserve">  减：库存股</t>
  </si>
  <si>
    <t xml:space="preserve">  其他综合收益</t>
  </si>
  <si>
    <t xml:space="preserve">  专项储备</t>
  </si>
  <si>
    <t xml:space="preserve">  盈余公积</t>
  </si>
  <si>
    <t xml:space="preserve">  未分配利润</t>
  </si>
  <si>
    <t>核对</t>
  </si>
  <si>
    <t xml:space="preserve">  归属于母公司所有者权益（或股东权益）合计</t>
  </si>
  <si>
    <t xml:space="preserve">  少数股东权益</t>
  </si>
  <si>
    <t>202006分红</t>
  </si>
  <si>
    <t xml:space="preserve">    所有者权益（或股东权益）合计</t>
  </si>
  <si>
    <t xml:space="preserve">     资产总计</t>
  </si>
  <si>
    <t xml:space="preserve">    负债和所有者权益（或股东权益）总计</t>
  </si>
  <si>
    <t>差异</t>
  </si>
  <si>
    <t>资产负债表</t>
  </si>
  <si>
    <t>单位名称:</t>
  </si>
  <si>
    <t>调整科目</t>
  </si>
  <si>
    <t>调减</t>
  </si>
  <si>
    <t>长期股权投资</t>
  </si>
  <si>
    <t>创新资产</t>
  </si>
  <si>
    <t>研究院</t>
  </si>
  <si>
    <t>香港海量</t>
  </si>
  <si>
    <t>汇兑损益</t>
  </si>
  <si>
    <t>长期股权投资小计</t>
  </si>
  <si>
    <t>坏账</t>
  </si>
  <si>
    <t>其他应收</t>
  </si>
  <si>
    <t>广州云图</t>
  </si>
  <si>
    <t>深圳城市</t>
  </si>
  <si>
    <t>武汉分-广州云图</t>
  </si>
  <si>
    <t>杭州存储</t>
  </si>
  <si>
    <t>雄安海量</t>
  </si>
  <si>
    <t>海量基金</t>
  </si>
  <si>
    <t>其他应收小计</t>
  </si>
  <si>
    <t>存货-云图采购</t>
  </si>
  <si>
    <t>应付账款</t>
  </si>
  <si>
    <t>广州云图&amp;杭州存储</t>
  </si>
  <si>
    <t>其他应付</t>
  </si>
  <si>
    <t>应收账款</t>
  </si>
  <si>
    <t>深圳海量&amp;广州云图</t>
  </si>
  <si>
    <t>深圳海量预收账款-数据总公司</t>
  </si>
  <si>
    <t>广州云图预收账款-数据总公司</t>
  </si>
  <si>
    <t>预付账款</t>
  </si>
  <si>
    <t>杭州存储预收款-数据总公司</t>
  </si>
  <si>
    <t>单位名称：</t>
  </si>
  <si>
    <t>归属于母公司所有者权益（或股东权益）合计</t>
  </si>
  <si>
    <t>少数股东权益</t>
  </si>
  <si>
    <t>实收资本</t>
  </si>
  <si>
    <t>创新其他应收款-海量数据</t>
  </si>
  <si>
    <t>海量基金其他应收-海量数据</t>
  </si>
  <si>
    <t>海量基金其他应付-海量数据</t>
  </si>
  <si>
    <t>单位名称:北京海量数据技术研究院有限公司</t>
  </si>
  <si>
    <t>往来计提坏账</t>
  </si>
  <si>
    <t>广州云图其他应付款-数据总公司</t>
  </si>
  <si>
    <t>广州云图-海量数据</t>
  </si>
  <si>
    <t>广州云图其他应付款-武汉分公司</t>
  </si>
  <si>
    <t>广州云图应付账款-暂估入库（数据总公司）</t>
  </si>
  <si>
    <t>杭州存储预收账款-数据总公司</t>
  </si>
  <si>
    <t>杭州存储其他应付款-数据总公司</t>
  </si>
  <si>
    <t>雄安海量其他应付款-数据总公司</t>
  </si>
  <si>
    <t>深圳海量其他应付款-数据总公司</t>
  </si>
  <si>
    <t>深圳海量-海量数据</t>
  </si>
  <si>
    <t>深圳海量应付账款-暂估入库（数据总公司）</t>
  </si>
  <si>
    <t>研究院其他应付款-数据总公司</t>
  </si>
  <si>
    <t>往来余额</t>
  </si>
  <si>
    <t>广州云图应收账款-数据总公司</t>
  </si>
  <si>
    <t>杭州存储应收账款-数据总公司</t>
  </si>
  <si>
    <t>深圳海量其他应付款—数据总公司</t>
  </si>
  <si>
    <t>深圳海量应收账款-数据总公司</t>
  </si>
  <si>
    <t>单位名称：香港海量数据技术有限公司</t>
  </si>
  <si>
    <t>单位名称:（合并分）</t>
  </si>
  <si>
    <t>其他应收款</t>
  </si>
  <si>
    <t>上海</t>
  </si>
  <si>
    <t>深圳</t>
  </si>
  <si>
    <t>广州</t>
  </si>
  <si>
    <t>成都</t>
  </si>
  <si>
    <t>武汉</t>
  </si>
  <si>
    <t>郑州</t>
  </si>
  <si>
    <t>南宁</t>
  </si>
  <si>
    <t>合计</t>
  </si>
  <si>
    <t>预付账款——进项税金</t>
  </si>
  <si>
    <t>6月临时调结构性存款</t>
  </si>
  <si>
    <t>6月临时调结构性存款计提利息</t>
  </si>
  <si>
    <t>其他应付款</t>
  </si>
  <si>
    <t>其他应付款—海量数据</t>
  </si>
  <si>
    <t>与母公司往来</t>
  </si>
  <si>
    <t>其他应收款-广州云图</t>
  </si>
  <si>
    <t>与云图广州往来</t>
  </si>
  <si>
    <t>单位名称:北京海量数据技术股份有限公司广州分公司</t>
  </si>
  <si>
    <t>单位名称:北京海量数据技术股份有限公司成都分公司</t>
  </si>
  <si>
    <t>单位名称:北京海量数据技术股份有限公司武汉分公司</t>
  </si>
  <si>
    <t>其他应付款-海量数据总公司</t>
  </si>
  <si>
    <t>其他应收款-云图北京总公司</t>
  </si>
  <si>
    <t>单位名称:北京海量数据技术股份有限公司郑州分公司</t>
  </si>
</sst>
</file>

<file path=xl/styles.xml><?xml version="1.0" encoding="utf-8"?>
<styleSheet xmlns="http://schemas.openxmlformats.org/spreadsheetml/2006/main">
  <numFmts count="9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#.00"/>
    <numFmt numFmtId="178" formatCode="0.00_);[Red]\(0.00\)"/>
    <numFmt numFmtId="179" formatCode="yyyy/m/d;@"/>
    <numFmt numFmtId="180" formatCode="0.00000_ "/>
  </numFmts>
  <fonts count="34">
    <font>
      <sz val="12"/>
      <name val="宋体"/>
      <charset val="134"/>
    </font>
    <font>
      <b/>
      <u/>
      <sz val="20"/>
      <color indexed="8"/>
      <name val="宋体"/>
      <charset val="134"/>
    </font>
    <font>
      <sz val="10"/>
      <color indexed="10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黑体"/>
      <charset val="134"/>
    </font>
    <font>
      <sz val="10"/>
      <color indexed="8"/>
      <name val="宋体"/>
      <charset val="134"/>
    </font>
    <font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000000"/>
      <name val="宋体"/>
      <charset val="134"/>
    </font>
    <font>
      <b/>
      <sz val="10"/>
      <color indexed="8"/>
      <name val="黑体"/>
      <charset val="134"/>
    </font>
    <font>
      <sz val="10"/>
      <color indexed="12"/>
      <name val="宋体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13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10" borderId="14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</cellStyleXfs>
  <cellXfs count="76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left"/>
    </xf>
    <xf numFmtId="49" fontId="6" fillId="3" borderId="3" xfId="0" applyNumberFormat="1" applyFont="1" applyFill="1" applyBorder="1" applyAlignment="1">
      <alignment horizontal="right"/>
    </xf>
    <xf numFmtId="49" fontId="5" fillId="3" borderId="3" xfId="0" applyNumberFormat="1" applyFont="1" applyFill="1" applyBorder="1" applyAlignment="1">
      <alignment horizontal="left"/>
    </xf>
    <xf numFmtId="177" fontId="6" fillId="3" borderId="3" xfId="0" applyNumberFormat="1" applyFont="1" applyFill="1" applyBorder="1" applyAlignment="1">
      <alignment horizontal="right"/>
    </xf>
    <xf numFmtId="177" fontId="6" fillId="4" borderId="3" xfId="0" applyNumberFormat="1" applyFont="1" applyFill="1" applyBorder="1" applyAlignment="1">
      <alignment horizontal="right"/>
    </xf>
    <xf numFmtId="49" fontId="5" fillId="5" borderId="2" xfId="0" applyNumberFormat="1" applyFont="1" applyFill="1" applyBorder="1" applyAlignment="1">
      <alignment horizontal="left"/>
    </xf>
    <xf numFmtId="177" fontId="6" fillId="5" borderId="3" xfId="0" applyNumberFormat="1" applyFont="1" applyFill="1" applyBorder="1" applyAlignment="1">
      <alignment horizontal="right"/>
    </xf>
    <xf numFmtId="49" fontId="5" fillId="5" borderId="3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177" fontId="6" fillId="2" borderId="3" xfId="0" applyNumberFormat="1" applyFont="1" applyFill="1" applyBorder="1" applyAlignment="1">
      <alignment horizontal="right"/>
    </xf>
    <xf numFmtId="49" fontId="5" fillId="2" borderId="3" xfId="0" applyNumberFormat="1" applyFont="1" applyFill="1" applyBorder="1" applyAlignment="1">
      <alignment horizontal="left"/>
    </xf>
    <xf numFmtId="177" fontId="7" fillId="5" borderId="3" xfId="0" applyNumberFormat="1" applyFont="1" applyFill="1" applyBorder="1" applyAlignment="1">
      <alignment horizontal="right"/>
    </xf>
    <xf numFmtId="176" fontId="0" fillId="0" borderId="0" xfId="0" applyNumberFormat="1">
      <alignment vertical="center"/>
    </xf>
    <xf numFmtId="49" fontId="5" fillId="5" borderId="4" xfId="0" applyNumberFormat="1" applyFont="1" applyFill="1" applyBorder="1" applyAlignment="1">
      <alignment horizontal="left"/>
    </xf>
    <xf numFmtId="177" fontId="7" fillId="5" borderId="5" xfId="0" applyNumberFormat="1" applyFont="1" applyFill="1" applyBorder="1" applyAlignment="1">
      <alignment horizontal="right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49" fontId="3" fillId="2" borderId="0" xfId="0" applyNumberFormat="1" applyFont="1" applyFill="1" applyAlignment="1">
      <alignment horizontal="right"/>
    </xf>
    <xf numFmtId="0" fontId="8" fillId="0" borderId="0" xfId="0" applyFont="1" applyFill="1" applyBorder="1" applyAlignment="1">
      <alignment vertical="center"/>
    </xf>
    <xf numFmtId="176" fontId="3" fillId="2" borderId="0" xfId="0" applyNumberFormat="1" applyFont="1" applyFill="1" applyAlignment="1">
      <alignment horizontal="right"/>
    </xf>
    <xf numFmtId="177" fontId="6" fillId="5" borderId="1" xfId="0" applyNumberFormat="1" applyFont="1" applyFill="1" applyBorder="1" applyAlignment="1">
      <alignment horizontal="right"/>
    </xf>
    <xf numFmtId="177" fontId="7" fillId="5" borderId="1" xfId="0" applyNumberFormat="1" applyFont="1" applyFill="1" applyBorder="1" applyAlignment="1">
      <alignment horizontal="right"/>
    </xf>
    <xf numFmtId="49" fontId="5" fillId="6" borderId="0" xfId="0" applyNumberFormat="1" applyFont="1" applyFill="1" applyAlignment="1">
      <alignment horizontal="left"/>
    </xf>
    <xf numFmtId="177" fontId="7" fillId="6" borderId="0" xfId="0" applyNumberFormat="1" applyFont="1" applyFill="1" applyAlignment="1">
      <alignment horizontal="right"/>
    </xf>
    <xf numFmtId="0" fontId="8" fillId="0" borderId="6" xfId="0" applyFont="1" applyFill="1" applyBorder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ont="1">
      <alignment vertical="center"/>
    </xf>
    <xf numFmtId="0" fontId="10" fillId="7" borderId="7" xfId="0" applyFont="1" applyFill="1" applyBorder="1" applyAlignment="1">
      <alignment horizontal="right" wrapText="1"/>
    </xf>
    <xf numFmtId="179" fontId="2" fillId="2" borderId="1" xfId="0" applyNumberFormat="1" applyFont="1" applyFill="1" applyBorder="1" applyAlignment="1">
      <alignment horizontal="left"/>
    </xf>
    <xf numFmtId="0" fontId="9" fillId="0" borderId="6" xfId="0" applyFont="1" applyBorder="1">
      <alignment vertical="center"/>
    </xf>
    <xf numFmtId="178" fontId="9" fillId="0" borderId="6" xfId="0" applyNumberFormat="1" applyFont="1" applyBorder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right"/>
    </xf>
    <xf numFmtId="49" fontId="2" fillId="0" borderId="6" xfId="0" applyNumberFormat="1" applyFont="1" applyFill="1" applyBorder="1" applyAlignment="1">
      <alignment horizontal="left"/>
    </xf>
    <xf numFmtId="176" fontId="3" fillId="0" borderId="6" xfId="0" applyNumberFormat="1" applyFont="1" applyFill="1" applyBorder="1" applyAlignment="1"/>
    <xf numFmtId="49" fontId="11" fillId="2" borderId="2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right"/>
    </xf>
    <xf numFmtId="177" fontId="12" fillId="3" borderId="3" xfId="0" applyNumberFormat="1" applyFont="1" applyFill="1" applyBorder="1" applyAlignment="1">
      <alignment horizontal="right"/>
    </xf>
    <xf numFmtId="177" fontId="12" fillId="5" borderId="3" xfId="0" applyNumberFormat="1" applyFont="1" applyFill="1" applyBorder="1" applyAlignment="1">
      <alignment horizontal="right"/>
    </xf>
    <xf numFmtId="177" fontId="12" fillId="2" borderId="3" xfId="0" applyNumberFormat="1" applyFont="1" applyFill="1" applyBorder="1" applyAlignment="1">
      <alignment horizontal="right"/>
    </xf>
    <xf numFmtId="177" fontId="12" fillId="5" borderId="5" xfId="0" applyNumberFormat="1" applyFont="1" applyFill="1" applyBorder="1" applyAlignment="1">
      <alignment horizontal="right"/>
    </xf>
    <xf numFmtId="177" fontId="12" fillId="5" borderId="1" xfId="0" applyNumberFormat="1" applyFont="1" applyFill="1" applyBorder="1" applyAlignment="1">
      <alignment horizontal="right"/>
    </xf>
    <xf numFmtId="0" fontId="9" fillId="0" borderId="0" xfId="0" applyFont="1">
      <alignment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right"/>
    </xf>
    <xf numFmtId="49" fontId="2" fillId="3" borderId="6" xfId="0" applyNumberFormat="1" applyFont="1" applyFill="1" applyBorder="1" applyAlignment="1">
      <alignment horizontal="left"/>
    </xf>
    <xf numFmtId="176" fontId="3" fillId="3" borderId="6" xfId="0" applyNumberFormat="1" applyFont="1" applyFill="1" applyBorder="1" applyAlignment="1"/>
    <xf numFmtId="49" fontId="13" fillId="0" borderId="6" xfId="0" applyNumberFormat="1" applyFont="1" applyFill="1" applyBorder="1" applyAlignment="1">
      <alignment horizontal="justify" vertical="justify"/>
    </xf>
    <xf numFmtId="49" fontId="5" fillId="2" borderId="5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9" fillId="0" borderId="6" xfId="0" applyFont="1" applyFill="1" applyBorder="1">
      <alignment vertical="center"/>
    </xf>
    <xf numFmtId="0" fontId="9" fillId="0" borderId="8" xfId="0" applyFont="1" applyFill="1" applyBorder="1">
      <alignment vertical="center"/>
    </xf>
    <xf numFmtId="180" fontId="9" fillId="0" borderId="6" xfId="0" applyNumberFormat="1" applyFont="1" applyBorder="1">
      <alignment vertical="center"/>
    </xf>
    <xf numFmtId="0" fontId="9" fillId="0" borderId="9" xfId="0" applyFont="1" applyFill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177" fontId="12" fillId="3" borderId="1" xfId="0" applyNumberFormat="1" applyFont="1" applyFill="1" applyBorder="1" applyAlignment="1">
      <alignment horizontal="right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76" fontId="3" fillId="2" borderId="1" xfId="0" applyNumberFormat="1" applyFont="1" applyFill="1" applyBorder="1" applyAlignment="1"/>
    <xf numFmtId="0" fontId="14" fillId="0" borderId="6" xfId="0" applyFont="1" applyBorder="1">
      <alignment vertical="center"/>
    </xf>
    <xf numFmtId="0" fontId="9" fillId="4" borderId="6" xfId="0" applyFont="1" applyFill="1" applyBorder="1">
      <alignment vertical="center"/>
    </xf>
    <xf numFmtId="49" fontId="3" fillId="2" borderId="1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colors>
    <mruColors>
      <color rgb="00FF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XX&#21512;&#24182;&#21033;&#28070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合并利润表 "/>
      <sheetName val="母公司"/>
      <sheetName val="子公司1"/>
      <sheetName val="子公司2"/>
      <sheetName val="子公司3"/>
      <sheetName val="合并分公司利润表"/>
      <sheetName val="本部"/>
      <sheetName val="分公司1"/>
      <sheetName val="分公司2"/>
      <sheetName val="分公司3"/>
      <sheetName val="分公司4"/>
      <sheetName val="分公司5"/>
      <sheetName val="分公司6"/>
      <sheetName val="分公司7"/>
    </sheetNames>
    <sheetDataSet>
      <sheetData sheetId="0">
        <row r="32">
          <cell r="C32">
            <v>18653586.9475</v>
          </cell>
        </row>
      </sheetData>
      <sheetData sheetId="1"/>
      <sheetData sheetId="2"/>
      <sheetData sheetId="3"/>
      <sheetData sheetId="4"/>
      <sheetData sheetId="5">
        <row r="27">
          <cell r="C27">
            <v>29634853.72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0"/>
  <sheetViews>
    <sheetView topLeftCell="A28" workbookViewId="0">
      <selection activeCell="E36" sqref="E36"/>
    </sheetView>
  </sheetViews>
  <sheetFormatPr defaultColWidth="9" defaultRowHeight="14.25" outlineLevelCol="7"/>
  <cols>
    <col min="1" max="1" width="38.375" customWidth="1"/>
    <col min="2" max="2" width="23.75" customWidth="1"/>
    <col min="3" max="3" width="22.25" customWidth="1"/>
    <col min="4" max="4" width="38.375" customWidth="1"/>
    <col min="5" max="5" width="23.5" customWidth="1"/>
    <col min="6" max="6" width="21.125" customWidth="1"/>
    <col min="7" max="7" width="13.75"/>
    <col min="8" max="8" width="17.5" customWidth="1"/>
  </cols>
  <sheetData>
    <row r="1" ht="33.95" customHeight="1" spans="1:6">
      <c r="A1" s="1" t="s">
        <v>0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75" t="s">
        <v>2</v>
      </c>
      <c r="B3" s="75"/>
      <c r="C3" s="75" t="s">
        <v>3</v>
      </c>
      <c r="D3" s="75"/>
      <c r="E3" s="5"/>
      <c r="F3" s="7" t="s">
        <v>4</v>
      </c>
    </row>
    <row r="4" ht="24.95" customHeight="1" spans="1:6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</row>
    <row r="5" ht="15" customHeight="1" spans="1:6">
      <c r="A5" s="10" t="s">
        <v>9</v>
      </c>
      <c r="B5" s="11"/>
      <c r="C5" s="11"/>
      <c r="D5" s="12" t="s">
        <v>10</v>
      </c>
      <c r="E5" s="11"/>
      <c r="F5" s="11"/>
    </row>
    <row r="6" ht="17.1" customHeight="1" spans="1:6">
      <c r="A6" s="10" t="s">
        <v>11</v>
      </c>
      <c r="B6" s="13">
        <f>母公司!B6+子公司1!B6+子公司2!B6+子公司3!B6</f>
        <v>291621764.96</v>
      </c>
      <c r="C6" s="13">
        <v>341516500.67</v>
      </c>
      <c r="D6" s="12" t="s">
        <v>12</v>
      </c>
      <c r="E6" s="13">
        <f>母公司!E6+子公司1!E6+子公司2!E6</f>
        <v>0</v>
      </c>
      <c r="F6" s="13">
        <v>0</v>
      </c>
    </row>
    <row r="7" ht="15" customHeight="1" spans="1:6">
      <c r="A7" s="10" t="s">
        <v>13</v>
      </c>
      <c r="B7" s="13">
        <f>母公司!B7+子公司1!B7+子公司2!B7</f>
        <v>60000000</v>
      </c>
      <c r="C7" s="13">
        <v>40531842.86</v>
      </c>
      <c r="D7" s="12" t="s">
        <v>14</v>
      </c>
      <c r="E7" s="13">
        <f>母公司!E7+子公司1!E7+子公司2!E7</f>
        <v>0</v>
      </c>
      <c r="F7" s="13">
        <v>0</v>
      </c>
    </row>
    <row r="8" ht="15" customHeight="1" spans="1:6">
      <c r="A8" s="10" t="s">
        <v>15</v>
      </c>
      <c r="B8" s="13">
        <f>母公司!B8+子公司1!B8+子公司2!B8</f>
        <v>0</v>
      </c>
      <c r="C8" s="13">
        <v>0</v>
      </c>
      <c r="D8" s="12" t="s">
        <v>16</v>
      </c>
      <c r="E8" s="13">
        <f>母公司!E8+子公司1!E8+子公司2!E8</f>
        <v>0</v>
      </c>
      <c r="F8" s="13">
        <v>0</v>
      </c>
    </row>
    <row r="9" ht="15" customHeight="1" spans="1:6">
      <c r="A9" s="10" t="s">
        <v>17</v>
      </c>
      <c r="B9" s="13">
        <f>母公司!B9+子公司1!B9+子公司2!B9</f>
        <v>11585940.48</v>
      </c>
      <c r="C9" s="13">
        <v>1355247.4</v>
      </c>
      <c r="D9" s="12" t="s">
        <v>18</v>
      </c>
      <c r="E9" s="13">
        <f>母公司!E9+子公司1!E9+子公司2!E9</f>
        <v>0</v>
      </c>
      <c r="F9" s="13">
        <v>0</v>
      </c>
    </row>
    <row r="10" ht="15" customHeight="1" spans="1:6">
      <c r="A10" s="10" t="s">
        <v>19</v>
      </c>
      <c r="B10" s="14">
        <f>母公司!B10+子公司1!B10+子公司2!B10</f>
        <v>146137543</v>
      </c>
      <c r="C10" s="13">
        <v>134954954.83</v>
      </c>
      <c r="D10" s="12" t="s">
        <v>20</v>
      </c>
      <c r="E10" s="13">
        <f>母公司!E10+子公司1!E10+子公司2!E10</f>
        <v>59206849.33</v>
      </c>
      <c r="F10" s="13">
        <v>68802256.74</v>
      </c>
    </row>
    <row r="11" ht="15" customHeight="1" spans="1:6">
      <c r="A11" s="10" t="s">
        <v>21</v>
      </c>
      <c r="B11" s="13">
        <f>母公司!B11+子公司1!B11+子公司2!B11</f>
        <v>0</v>
      </c>
      <c r="C11" s="13">
        <v>0</v>
      </c>
      <c r="D11" s="12" t="s">
        <v>22</v>
      </c>
      <c r="E11" s="13">
        <f>母公司!E11+子公司1!E11+子公司2!E11</f>
        <v>11932820.74</v>
      </c>
      <c r="F11" s="13">
        <v>14737766.79</v>
      </c>
    </row>
    <row r="12" ht="15" customHeight="1" spans="1:6">
      <c r="A12" s="10" t="s">
        <v>23</v>
      </c>
      <c r="B12" s="13">
        <f>母公司!B12+子公司1!B12+子公司2!B12</f>
        <v>1755653.87</v>
      </c>
      <c r="C12" s="13">
        <v>497981</v>
      </c>
      <c r="D12" s="12" t="s">
        <v>24</v>
      </c>
      <c r="E12" s="13">
        <f>母公司!E12+子公司1!E12+子公司2!E12</f>
        <v>0</v>
      </c>
      <c r="F12" s="13">
        <v>0</v>
      </c>
    </row>
    <row r="13" ht="15" customHeight="1" spans="1:6">
      <c r="A13" s="10" t="s">
        <v>25</v>
      </c>
      <c r="B13" s="14">
        <f>母公司!B13+子公司1!B13+子公司2!B13</f>
        <v>5763243.97999999</v>
      </c>
      <c r="C13" s="13">
        <v>4567533.77000001</v>
      </c>
      <c r="D13" s="12" t="s">
        <v>26</v>
      </c>
      <c r="E13" s="13">
        <f>母公司!E13+子公司1!E13+子公司2!E13</f>
        <v>14845895.82</v>
      </c>
      <c r="F13" s="13">
        <v>13441690.05</v>
      </c>
    </row>
    <row r="14" ht="15" customHeight="1" spans="1:6">
      <c r="A14" s="10" t="s">
        <v>27</v>
      </c>
      <c r="B14" s="13">
        <f>母公司!B14+子公司1!B14+子公司2!B14</f>
        <v>0</v>
      </c>
      <c r="C14" s="13">
        <v>0</v>
      </c>
      <c r="D14" s="12" t="s">
        <v>28</v>
      </c>
      <c r="E14" s="13">
        <f>母公司!E14+子公司1!E14+子公司2!E14</f>
        <v>244636.82</v>
      </c>
      <c r="F14" s="13">
        <v>6684237.18</v>
      </c>
    </row>
    <row r="15" ht="15" customHeight="1" spans="1:6">
      <c r="A15" s="10" t="s">
        <v>29</v>
      </c>
      <c r="B15" s="13">
        <f>母公司!B15+子公司1!B15+子公司2!B15</f>
        <v>0</v>
      </c>
      <c r="C15" s="13">
        <v>0</v>
      </c>
      <c r="D15" s="12" t="s">
        <v>30</v>
      </c>
      <c r="E15" s="13">
        <f>母公司!E15+子公司1!E15+子公司2!E15</f>
        <v>576108.149999997</v>
      </c>
      <c r="F15" s="13">
        <v>851766.950000004</v>
      </c>
    </row>
    <row r="16" ht="15" customHeight="1" spans="1:6">
      <c r="A16" s="10" t="s">
        <v>31</v>
      </c>
      <c r="B16" s="13">
        <f>母公司!B16+子公司1!B16+子公司2!B16</f>
        <v>52446787.46</v>
      </c>
      <c r="C16" s="13">
        <v>45899080.95</v>
      </c>
      <c r="D16" s="12" t="s">
        <v>32</v>
      </c>
      <c r="E16" s="13">
        <f>母公司!E16+子公司1!E16+子公司2!E16</f>
        <v>0</v>
      </c>
      <c r="F16" s="13">
        <v>0</v>
      </c>
    </row>
    <row r="17" ht="15" customHeight="1" spans="1:6">
      <c r="A17" s="10" t="s">
        <v>33</v>
      </c>
      <c r="B17" s="13">
        <f>母公司!B17+子公司1!B17+子公司2!B17</f>
        <v>0</v>
      </c>
      <c r="C17" s="13">
        <v>0</v>
      </c>
      <c r="D17" s="12" t="s">
        <v>34</v>
      </c>
      <c r="E17" s="13">
        <f>母公司!E17+子公司1!E17+子公司2!E17</f>
        <v>9703.53</v>
      </c>
      <c r="F17" s="13">
        <v>120335.4</v>
      </c>
    </row>
    <row r="18" ht="15" customHeight="1" spans="1:6">
      <c r="A18" s="10" t="s">
        <v>35</v>
      </c>
      <c r="B18" s="13">
        <f>母公司!B18+子公司1!B18+子公司2!B18</f>
        <v>0</v>
      </c>
      <c r="C18" s="13">
        <v>0</v>
      </c>
      <c r="D18" s="12" t="s">
        <v>36</v>
      </c>
      <c r="E18" s="13">
        <f>母公司!E18+子公司1!E18+子公司2!E18</f>
        <v>0</v>
      </c>
      <c r="F18" s="13">
        <v>0</v>
      </c>
    </row>
    <row r="19" ht="15" customHeight="1" spans="1:6">
      <c r="A19" s="10" t="s">
        <v>37</v>
      </c>
      <c r="B19" s="13">
        <f>母公司!B19+子公司1!B19+子公司2!B19</f>
        <v>35816738.14</v>
      </c>
      <c r="C19" s="13">
        <v>45774123.73</v>
      </c>
      <c r="D19" s="12" t="s">
        <v>38</v>
      </c>
      <c r="E19" s="13">
        <f>母公司!E19+子公司1!E19+子公司2!E19</f>
        <v>46528946.19</v>
      </c>
      <c r="F19" s="13">
        <v>54013224.76</v>
      </c>
    </row>
    <row r="20" ht="15" customHeight="1" spans="1:6">
      <c r="A20" s="10" t="s">
        <v>39</v>
      </c>
      <c r="B20" s="13">
        <f>母公司!B20+子公司1!B20+子公司2!B20</f>
        <v>4262974.51</v>
      </c>
      <c r="C20" s="13">
        <v>8355089.65</v>
      </c>
      <c r="D20" s="12" t="s">
        <v>40</v>
      </c>
      <c r="E20" s="13">
        <f>母公司!E20+子公司1!E20+子公司2!E20</f>
        <v>0</v>
      </c>
      <c r="F20" s="13">
        <v>0</v>
      </c>
    </row>
    <row r="21" ht="15" customHeight="1" spans="1:6">
      <c r="A21" s="15" t="s">
        <v>41</v>
      </c>
      <c r="B21" s="16">
        <f>SUM(B6:B13)+SUM(B16:B20)</f>
        <v>609390646.4</v>
      </c>
      <c r="C21" s="16">
        <v>623452354.86</v>
      </c>
      <c r="D21" s="17" t="s">
        <v>42</v>
      </c>
      <c r="E21" s="16">
        <f>SUM(E6:E15)+SUM(E18:E20)</f>
        <v>133335257.05</v>
      </c>
      <c r="F21" s="16">
        <v>158530942.47</v>
      </c>
    </row>
    <row r="22" ht="15" customHeight="1" spans="1:6">
      <c r="A22" s="18" t="s">
        <v>43</v>
      </c>
      <c r="B22" s="19"/>
      <c r="C22" s="19"/>
      <c r="D22" s="20" t="s">
        <v>44</v>
      </c>
      <c r="E22" s="19"/>
      <c r="F22" s="19"/>
    </row>
    <row r="23" ht="15" customHeight="1" spans="1:6">
      <c r="A23" s="18" t="s">
        <v>45</v>
      </c>
      <c r="B23" s="13">
        <f>母公司!B23+子公司1!B23+子公司2!B23</f>
        <v>0</v>
      </c>
      <c r="C23" s="13">
        <v>0</v>
      </c>
      <c r="D23" s="20" t="s">
        <v>46</v>
      </c>
      <c r="E23" s="13">
        <f>母公司!E23+子公司1!E23+子公司2!E23</f>
        <v>0</v>
      </c>
      <c r="F23" s="13">
        <v>0</v>
      </c>
    </row>
    <row r="24" ht="15" customHeight="1" spans="1:6">
      <c r="A24" s="18" t="s">
        <v>47</v>
      </c>
      <c r="B24" s="13">
        <f>母公司!B24+子公司1!B24+子公司2!B24</f>
        <v>0</v>
      </c>
      <c r="C24" s="13">
        <v>0</v>
      </c>
      <c r="D24" s="20" t="s">
        <v>48</v>
      </c>
      <c r="E24" s="13">
        <f>母公司!E24+子公司1!E24+子公司2!E24</f>
        <v>0</v>
      </c>
      <c r="F24" s="13">
        <v>0</v>
      </c>
    </row>
    <row r="25" ht="15" customHeight="1" spans="1:6">
      <c r="A25" s="18" t="s">
        <v>49</v>
      </c>
      <c r="B25" s="13">
        <f>母公司!B25+子公司1!B25+子公司2!B25</f>
        <v>0</v>
      </c>
      <c r="C25" s="13">
        <v>0</v>
      </c>
      <c r="D25" s="20" t="s">
        <v>50</v>
      </c>
      <c r="E25" s="13">
        <f>母公司!E25+子公司1!E25+子公司2!E25</f>
        <v>0</v>
      </c>
      <c r="F25" s="13">
        <v>0</v>
      </c>
    </row>
    <row r="26" ht="15" customHeight="1" spans="1:6">
      <c r="A26" s="18" t="s">
        <v>51</v>
      </c>
      <c r="B26" s="13">
        <f>母公司!B26+子公司1!B26+子公司2!B26</f>
        <v>0</v>
      </c>
      <c r="C26" s="13">
        <v>0</v>
      </c>
      <c r="D26" s="20" t="s">
        <v>52</v>
      </c>
      <c r="E26" s="13">
        <f>母公司!E26+子公司1!E26+子公司2!E26</f>
        <v>0</v>
      </c>
      <c r="F26" s="13">
        <v>0</v>
      </c>
    </row>
    <row r="27" ht="15" customHeight="1" spans="1:6">
      <c r="A27" s="18" t="s">
        <v>53</v>
      </c>
      <c r="B27" s="13">
        <f>母公司!B27+子公司1!B27+子公司2!B27</f>
        <v>3000000</v>
      </c>
      <c r="C27" s="13">
        <v>3000000</v>
      </c>
      <c r="D27" s="20" t="s">
        <v>54</v>
      </c>
      <c r="E27" s="13">
        <f>母公司!E27+子公司1!E27+子公司2!E27</f>
        <v>0</v>
      </c>
      <c r="F27" s="13">
        <v>0</v>
      </c>
    </row>
    <row r="28" ht="20.1" customHeight="1" spans="1:6">
      <c r="A28" s="18" t="s">
        <v>55</v>
      </c>
      <c r="B28" s="13">
        <f>母公司!B28+子公司1!B28+子公司2!B28</f>
        <v>0</v>
      </c>
      <c r="C28" s="13">
        <v>0</v>
      </c>
      <c r="D28" s="20" t="s">
        <v>56</v>
      </c>
      <c r="E28" s="13">
        <f>母公司!E28+子公司1!E28+子公司2!E28</f>
        <v>0</v>
      </c>
      <c r="F28" s="13">
        <v>0</v>
      </c>
    </row>
    <row r="29" ht="15" customHeight="1" spans="1:6">
      <c r="A29" s="18" t="s">
        <v>57</v>
      </c>
      <c r="B29" s="13">
        <f>母公司!B29+子公司1!B29+子公司2!B29</f>
        <v>0</v>
      </c>
      <c r="C29" s="13">
        <v>0</v>
      </c>
      <c r="D29" s="20" t="s">
        <v>58</v>
      </c>
      <c r="E29" s="13">
        <f>母公司!E29+子公司1!E29+子公司2!E29</f>
        <v>684671</v>
      </c>
      <c r="F29" s="13">
        <v>1022504</v>
      </c>
    </row>
    <row r="30" ht="15" customHeight="1" spans="1:6">
      <c r="A30" s="18" t="s">
        <v>59</v>
      </c>
      <c r="B30" s="13">
        <f>母公司!B30+子公司1!B30+子公司2!B30</f>
        <v>6138426.31</v>
      </c>
      <c r="C30" s="13">
        <v>6415755.91</v>
      </c>
      <c r="D30" s="20" t="s">
        <v>60</v>
      </c>
      <c r="E30" s="13">
        <f>母公司!E30+子公司1!E30+子公司2!E30</f>
        <v>0</v>
      </c>
      <c r="F30" s="13">
        <v>0</v>
      </c>
    </row>
    <row r="31" ht="15" customHeight="1" spans="1:6">
      <c r="A31" s="10" t="s">
        <v>61</v>
      </c>
      <c r="B31" s="13">
        <f>母公司!B31+子公司1!B31+子公司2!B31</f>
        <v>0</v>
      </c>
      <c r="C31" s="13">
        <v>0</v>
      </c>
      <c r="D31" s="20" t="s">
        <v>62</v>
      </c>
      <c r="E31" s="13">
        <f>母公司!E31+子公司1!E31+子公司2!E31</f>
        <v>0</v>
      </c>
      <c r="F31" s="13">
        <v>34776.43</v>
      </c>
    </row>
    <row r="32" ht="15" customHeight="1" spans="1:6">
      <c r="A32" s="10" t="s">
        <v>63</v>
      </c>
      <c r="B32" s="13">
        <f>母公司!B32+子公司1!B32+子公司2!B32</f>
        <v>0</v>
      </c>
      <c r="C32" s="13">
        <v>0</v>
      </c>
      <c r="D32" s="12" t="s">
        <v>64</v>
      </c>
      <c r="E32" s="13">
        <f>母公司!E32+子公司1!E32+子公司2!E32</f>
        <v>34918417.62</v>
      </c>
      <c r="F32" s="13">
        <v>42777048.95</v>
      </c>
    </row>
    <row r="33" ht="15" customHeight="1" spans="1:6">
      <c r="A33" s="10" t="s">
        <v>65</v>
      </c>
      <c r="B33" s="13">
        <f>母公司!B33+子公司1!B33+子公司2!B33</f>
        <v>0</v>
      </c>
      <c r="C33" s="13">
        <v>0</v>
      </c>
      <c r="D33" s="17" t="s">
        <v>66</v>
      </c>
      <c r="E33" s="16">
        <f>SUM(E23:E24)+SUM(E27:E32)</f>
        <v>35603088.62</v>
      </c>
      <c r="F33" s="16">
        <v>43834329.38</v>
      </c>
    </row>
    <row r="34" ht="15" customHeight="1" spans="1:6">
      <c r="A34" s="10" t="s">
        <v>67</v>
      </c>
      <c r="B34" s="13">
        <f>母公司!B34+子公司1!B34+子公司2!B34</f>
        <v>0</v>
      </c>
      <c r="C34" s="13">
        <v>0</v>
      </c>
      <c r="D34" s="17" t="s">
        <v>68</v>
      </c>
      <c r="E34" s="21">
        <f>E21+E33</f>
        <v>168938345.67</v>
      </c>
      <c r="F34" s="21">
        <v>202365271.85</v>
      </c>
    </row>
    <row r="35" ht="15" customHeight="1" spans="1:6">
      <c r="A35" s="10" t="s">
        <v>69</v>
      </c>
      <c r="B35" s="13">
        <f>母公司!B35+子公司1!B35+子公司2!B35</f>
        <v>5226491.29</v>
      </c>
      <c r="C35" s="13">
        <v>6878155.83</v>
      </c>
      <c r="D35" s="12" t="s">
        <v>70</v>
      </c>
      <c r="E35" s="13"/>
      <c r="F35" s="13"/>
    </row>
    <row r="36" ht="15" customHeight="1" spans="1:6">
      <c r="A36" s="10" t="s">
        <v>71</v>
      </c>
      <c r="B36" s="13">
        <f>母公司!B36+子公司1!B36+子公司2!B36</f>
        <v>0</v>
      </c>
      <c r="C36" s="13">
        <v>0</v>
      </c>
      <c r="D36" s="12" t="s">
        <v>72</v>
      </c>
      <c r="E36" s="13">
        <f>母公司!E36+子公司1!E36+子公司2!E36+子公司3!E36</f>
        <v>252664524</v>
      </c>
      <c r="F36" s="13">
        <v>210609840</v>
      </c>
    </row>
    <row r="37" ht="15" customHeight="1" spans="1:6">
      <c r="A37" s="10" t="s">
        <v>73</v>
      </c>
      <c r="B37" s="13">
        <f>母公司!B37+子公司1!B37+子公司2!B37</f>
        <v>0</v>
      </c>
      <c r="C37" s="13">
        <v>0</v>
      </c>
      <c r="D37" s="12" t="s">
        <v>74</v>
      </c>
      <c r="E37" s="13">
        <f>母公司!E37+子公司1!E37+子公司2!E37</f>
        <v>0</v>
      </c>
      <c r="F37" s="13">
        <v>0</v>
      </c>
    </row>
    <row r="38" ht="15" customHeight="1" spans="1:6">
      <c r="A38" s="10" t="s">
        <v>75</v>
      </c>
      <c r="B38" s="13">
        <f>母公司!B38+子公司1!B38+子公司2!B38</f>
        <v>324847.14</v>
      </c>
      <c r="C38" s="13">
        <v>420414.33</v>
      </c>
      <c r="D38" s="12" t="s">
        <v>50</v>
      </c>
      <c r="E38" s="13">
        <f>母公司!E38+子公司1!E38+子公司2!E38</f>
        <v>0</v>
      </c>
      <c r="F38" s="13">
        <v>0</v>
      </c>
    </row>
    <row r="39" ht="15" customHeight="1" spans="1:6">
      <c r="A39" s="10" t="s">
        <v>76</v>
      </c>
      <c r="B39" s="14">
        <f>母公司!B39+子公司1!B39+子公司2!B39</f>
        <v>1737138.9755</v>
      </c>
      <c r="C39" s="13">
        <v>1352605.11</v>
      </c>
      <c r="D39" s="12" t="s">
        <v>52</v>
      </c>
      <c r="E39" s="13">
        <f>母公司!E39+子公司1!E39+子公司2!E39</f>
        <v>0</v>
      </c>
      <c r="F39" s="13">
        <v>0</v>
      </c>
    </row>
    <row r="40" ht="15" customHeight="1" spans="1:6">
      <c r="A40" s="10" t="s">
        <v>77</v>
      </c>
      <c r="B40" s="13">
        <f>母公司!B40+子公司1!B40+子公司2!B40</f>
        <v>39115006.6</v>
      </c>
      <c r="C40" s="13">
        <v>48449619.7</v>
      </c>
      <c r="D40" s="12" t="s">
        <v>78</v>
      </c>
      <c r="E40" s="14">
        <f>母公司!E40+子公司1!E40+子公司2!E40+13555.85</f>
        <v>16603300.3</v>
      </c>
      <c r="F40" s="13">
        <v>59101688.12</v>
      </c>
    </row>
    <row r="41" ht="15" customHeight="1" spans="1:6">
      <c r="A41" s="23" t="s">
        <v>79</v>
      </c>
      <c r="B41" s="24">
        <f>SUM(B23:B40)</f>
        <v>55541910.3155</v>
      </c>
      <c r="C41" s="24">
        <v>66516550.88</v>
      </c>
      <c r="D41" s="12" t="s">
        <v>80</v>
      </c>
      <c r="E41" s="13">
        <f>母公司!E41+子公司1!E41+子公司2!E41</f>
        <v>684671</v>
      </c>
      <c r="F41" s="13">
        <v>1022504</v>
      </c>
    </row>
    <row r="42" spans="1:6">
      <c r="A42" s="10"/>
      <c r="B42" s="13"/>
      <c r="C42" s="13"/>
      <c r="D42" s="12" t="s">
        <v>81</v>
      </c>
      <c r="E42" s="13">
        <f>母公司!E42+子公司1!E42+子公司2!E42+子公司3!E42</f>
        <v>-346.720000000001</v>
      </c>
      <c r="F42" s="13">
        <v>0</v>
      </c>
    </row>
    <row r="43" spans="1:6">
      <c r="A43" s="10"/>
      <c r="B43" s="13"/>
      <c r="C43" s="13"/>
      <c r="D43" s="12" t="s">
        <v>82</v>
      </c>
      <c r="E43" s="13">
        <f>母公司!E43+子公司1!E43+子公司2!E43</f>
        <v>0</v>
      </c>
      <c r="F43" s="13">
        <v>0</v>
      </c>
    </row>
    <row r="44" spans="1:6">
      <c r="A44" s="10"/>
      <c r="B44" s="13"/>
      <c r="C44" s="13"/>
      <c r="D44" s="12" t="s">
        <v>83</v>
      </c>
      <c r="E44" s="13">
        <f>母公司!E44+子公司1!E44+子公司2!E44+子公司3!E44</f>
        <v>30519617.5</v>
      </c>
      <c r="F44" s="13">
        <v>30519617.5</v>
      </c>
    </row>
    <row r="45" spans="1:8">
      <c r="A45" s="10"/>
      <c r="B45" s="13"/>
      <c r="C45" s="13"/>
      <c r="D45" s="12" t="s">
        <v>84</v>
      </c>
      <c r="E45" s="14">
        <f>母公司!E45+子公司1!E45+子公司2!E45+子公司3!E45-13555.85</f>
        <v>200447138.0555</v>
      </c>
      <c r="F45" s="13">
        <v>190208939.25</v>
      </c>
      <c r="G45" s="41" t="s">
        <v>85</v>
      </c>
      <c r="H45" s="41">
        <f>E45-F45</f>
        <v>10238198.8055</v>
      </c>
    </row>
    <row r="46" ht="16.5" spans="1:8">
      <c r="A46" s="10"/>
      <c r="B46" s="13"/>
      <c r="C46" s="13"/>
      <c r="D46" s="60" t="s">
        <v>86</v>
      </c>
      <c r="E46" s="13">
        <f>SUM(E36:E37)+E40-E41+SUM(E42:E45)</f>
        <v>499549562.1355</v>
      </c>
      <c r="F46" s="13">
        <v>489417580.87</v>
      </c>
      <c r="G46" s="41"/>
      <c r="H46" s="42">
        <f>H45-'[1] 合并利润表 '!$C$32</f>
        <v>-8415388.142</v>
      </c>
    </row>
    <row r="47" ht="16.5" spans="1:8">
      <c r="A47" s="10"/>
      <c r="B47" s="13"/>
      <c r="C47" s="13"/>
      <c r="D47" s="60" t="s">
        <v>87</v>
      </c>
      <c r="E47" s="13">
        <f>子公司1!E47+子公司2!E47</f>
        <v>-3555351.09</v>
      </c>
      <c r="F47" s="13">
        <v>-1813946.98</v>
      </c>
      <c r="G47" s="41" t="s">
        <v>88</v>
      </c>
      <c r="H47" s="41">
        <v>-8422150.8</v>
      </c>
    </row>
    <row r="48" spans="1:8">
      <c r="A48" s="10"/>
      <c r="B48" s="13"/>
      <c r="C48" s="13"/>
      <c r="D48" s="17" t="s">
        <v>89</v>
      </c>
      <c r="E48" s="16">
        <f>E46+E47</f>
        <v>495994211.0455</v>
      </c>
      <c r="F48" s="16">
        <v>487603633.89</v>
      </c>
      <c r="G48" s="41"/>
      <c r="H48" s="41"/>
    </row>
    <row r="49" spans="1:8">
      <c r="A49" s="15" t="s">
        <v>90</v>
      </c>
      <c r="B49" s="21">
        <f>B21+B41</f>
        <v>664932556.7155</v>
      </c>
      <c r="C49" s="21">
        <v>689968905.74</v>
      </c>
      <c r="D49" s="17" t="s">
        <v>91</v>
      </c>
      <c r="E49" s="21">
        <f>E34+E48</f>
        <v>664932556.7155</v>
      </c>
      <c r="F49" s="21">
        <v>689968905.74</v>
      </c>
      <c r="G49" s="41" t="s">
        <v>92</v>
      </c>
      <c r="H49" s="42">
        <f>H46-H47-H48</f>
        <v>6762.65799999982</v>
      </c>
    </row>
    <row r="50" spans="5:6">
      <c r="E50" s="25">
        <f>B49-E49</f>
        <v>0</v>
      </c>
      <c r="F50">
        <f>C49-F49</f>
        <v>0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67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"/>
  <sheetViews>
    <sheetView view="pageBreakPreview" zoomScaleNormal="100" topLeftCell="E31" workbookViewId="0">
      <selection activeCell="B55" sqref="B55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8" max="8" width="33.625" customWidth="1"/>
    <col min="9" max="9" width="16.875" customWidth="1"/>
    <col min="10" max="10" width="19" customWidth="1"/>
    <col min="11" max="11" width="35.875" customWidth="1"/>
    <col min="12" max="12" width="18.75" customWidth="1"/>
    <col min="13" max="13" width="15.25" customWidth="1"/>
    <col min="15" max="15" width="10.375"/>
  </cols>
  <sheetData>
    <row r="1" ht="33.95" customHeight="1" spans="1:13">
      <c r="A1" s="1" t="s">
        <v>93</v>
      </c>
      <c r="B1" s="1"/>
      <c r="C1" s="1"/>
      <c r="D1" s="1"/>
      <c r="E1" s="1"/>
      <c r="F1" s="1"/>
      <c r="H1" s="1" t="s">
        <v>93</v>
      </c>
      <c r="I1" s="1"/>
      <c r="J1" s="1"/>
      <c r="K1" s="1"/>
      <c r="L1" s="1"/>
      <c r="M1" s="1"/>
    </row>
    <row r="2" ht="15" customHeight="1" spans="1:13">
      <c r="A2" s="2"/>
      <c r="B2" s="2"/>
      <c r="C2" s="2"/>
      <c r="D2" s="2"/>
      <c r="E2" s="2"/>
      <c r="F2" s="3" t="s">
        <v>1</v>
      </c>
      <c r="H2" s="2"/>
      <c r="I2" s="2"/>
      <c r="J2" s="2"/>
      <c r="K2" s="2"/>
      <c r="L2" s="2"/>
      <c r="M2" s="3" t="s">
        <v>1</v>
      </c>
    </row>
    <row r="3" ht="14.1" customHeight="1" spans="1:13">
      <c r="A3" s="4" t="s">
        <v>166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  <c r="H3" s="4"/>
      <c r="I3" s="5"/>
      <c r="J3" s="6"/>
      <c r="K3" s="6"/>
      <c r="L3" s="5"/>
      <c r="M3" s="7" t="s">
        <v>4</v>
      </c>
    </row>
    <row r="4" ht="24.7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3">
        <f t="shared" ref="B6:F6" si="0">I6</f>
        <v>31388.15</v>
      </c>
      <c r="C6" s="13">
        <f t="shared" si="0"/>
        <v>18184.79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31388.15</v>
      </c>
      <c r="J6" s="13">
        <v>18184.79</v>
      </c>
      <c r="K6" s="12" t="s">
        <v>12</v>
      </c>
      <c r="L6" s="13"/>
      <c r="M6" s="13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0</v>
      </c>
      <c r="C13" s="13">
        <f t="shared" si="7"/>
        <v>0</v>
      </c>
      <c r="D13" s="12" t="s">
        <v>26</v>
      </c>
      <c r="E13" s="13">
        <f t="shared" si="7"/>
        <v>530440.32</v>
      </c>
      <c r="F13" s="13">
        <f t="shared" si="7"/>
        <v>312924.53</v>
      </c>
      <c r="H13" s="10" t="s">
        <v>25</v>
      </c>
      <c r="I13" s="13"/>
      <c r="J13" s="13"/>
      <c r="K13" s="12" t="s">
        <v>26</v>
      </c>
      <c r="L13" s="13">
        <v>530440.32</v>
      </c>
      <c r="M13" s="13">
        <v>312924.53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1985.14</v>
      </c>
      <c r="F14" s="13">
        <f t="shared" si="8"/>
        <v>0</v>
      </c>
      <c r="H14" s="10" t="s">
        <v>27</v>
      </c>
      <c r="I14" s="13"/>
      <c r="J14" s="13"/>
      <c r="K14" s="12" t="s">
        <v>28</v>
      </c>
      <c r="L14" s="13">
        <v>1985.14</v>
      </c>
      <c r="M14" s="13"/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7385</v>
      </c>
      <c r="F15" s="13">
        <f t="shared" si="9"/>
        <v>7780669.96</v>
      </c>
      <c r="H15" s="10" t="s">
        <v>29</v>
      </c>
      <c r="I15" s="13"/>
      <c r="J15" s="13"/>
      <c r="K15" s="12" t="s">
        <v>30</v>
      </c>
      <c r="L15" s="13">
        <v>7891422.03</v>
      </c>
      <c r="M15" s="13">
        <v>7780669.96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31388.15</v>
      </c>
      <c r="C21" s="16">
        <f>SUM(C6:C13)+SUM(C16:C20)</f>
        <v>18184.79</v>
      </c>
      <c r="D21" s="17" t="s">
        <v>42</v>
      </c>
      <c r="E21" s="16">
        <f>SUM(E6:E15)+SUM(E18:E20)</f>
        <v>539810.46</v>
      </c>
      <c r="F21" s="16">
        <f>SUM(F6:F15)+SUM(F18:F20)</f>
        <v>8093594.49</v>
      </c>
      <c r="H21" s="15" t="s">
        <v>41</v>
      </c>
      <c r="I21" s="16">
        <v>31388.15</v>
      </c>
      <c r="J21" s="16">
        <v>18184.79</v>
      </c>
      <c r="K21" s="17" t="s">
        <v>42</v>
      </c>
      <c r="L21" s="16">
        <v>8423847.49</v>
      </c>
      <c r="M21" s="16">
        <v>8093594.49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539810.46</v>
      </c>
      <c r="F34" s="21">
        <f>F21+F33</f>
        <v>8093594.49</v>
      </c>
      <c r="H34" s="10" t="s">
        <v>67</v>
      </c>
      <c r="I34" s="13"/>
      <c r="J34" s="13"/>
      <c r="K34" s="17" t="s">
        <v>68</v>
      </c>
      <c r="L34" s="21">
        <v>8423847.49</v>
      </c>
      <c r="M34" s="21">
        <v>8093594.49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5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  <c r="O36">
        <f>L36-M36</f>
        <v>0</v>
      </c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-8392459.34</v>
      </c>
      <c r="F45" s="13">
        <f t="shared" si="28"/>
        <v>-8075409.7</v>
      </c>
      <c r="H45" s="10"/>
      <c r="I45" s="13"/>
      <c r="J45" s="13"/>
      <c r="K45" s="12" t="s">
        <v>84</v>
      </c>
      <c r="L45" s="13">
        <v>-8392459.34</v>
      </c>
      <c r="M45" s="13">
        <v>-8075409.7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-8392459.34</v>
      </c>
      <c r="F46" s="16">
        <f>SUM(F36:F37)+F40-F41+SUM(F42:F45)</f>
        <v>-8075409.7</v>
      </c>
      <c r="H46" s="10"/>
      <c r="I46" s="13"/>
      <c r="J46" s="13"/>
      <c r="K46" s="17" t="s">
        <v>89</v>
      </c>
      <c r="L46" s="16">
        <v>-8392459.34</v>
      </c>
      <c r="M46" s="30">
        <v>-8075409.7</v>
      </c>
    </row>
    <row r="47" spans="1:13">
      <c r="A47" s="15" t="s">
        <v>90</v>
      </c>
      <c r="B47" s="21">
        <f>B21+B41</f>
        <v>31388.15</v>
      </c>
      <c r="C47" s="21">
        <f>C21+C41</f>
        <v>18184.79</v>
      </c>
      <c r="D47" s="17" t="s">
        <v>91</v>
      </c>
      <c r="E47" s="21">
        <f>E34+E46</f>
        <v>-7852648.88</v>
      </c>
      <c r="F47" s="21">
        <f>F34+F46</f>
        <v>18184.79</v>
      </c>
      <c r="H47" s="15" t="s">
        <v>90</v>
      </c>
      <c r="I47" s="21">
        <v>31388.15</v>
      </c>
      <c r="J47" s="21">
        <v>18184.79</v>
      </c>
      <c r="K47" s="17" t="s">
        <v>91</v>
      </c>
      <c r="L47" s="21">
        <v>31388.15</v>
      </c>
      <c r="M47" s="31">
        <v>18184.79</v>
      </c>
    </row>
    <row r="48" spans="5:6">
      <c r="E48" s="25">
        <f>B47-E47</f>
        <v>7884037.03</v>
      </c>
      <c r="F48" s="25">
        <f>C47-F47</f>
        <v>-3.63797880709171e-11</v>
      </c>
    </row>
    <row r="49" spans="5:6">
      <c r="E49" s="25">
        <f>E47-I47</f>
        <v>-7884037.03</v>
      </c>
      <c r="F49" s="25">
        <f>F47-J47</f>
        <v>3.63797880709171e-11</v>
      </c>
    </row>
    <row r="50" spans="1:6">
      <c r="A50" t="s">
        <v>95</v>
      </c>
      <c r="B50" t="s">
        <v>96</v>
      </c>
      <c r="C50" s="27"/>
      <c r="D50" s="27"/>
      <c r="E50" s="29"/>
      <c r="F50" s="27"/>
    </row>
    <row r="51" spans="1:5">
      <c r="A51" t="s">
        <v>161</v>
      </c>
      <c r="B51" s="36">
        <v>7884037.03</v>
      </c>
      <c r="E51" s="29"/>
    </row>
  </sheetData>
  <mergeCells count="2">
    <mergeCell ref="A1:F1"/>
    <mergeCell ref="H1:M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51"/>
  <sheetViews>
    <sheetView view="pageBreakPreview" zoomScaleNormal="100" topLeftCell="E34" workbookViewId="0">
      <selection activeCell="K54" sqref="K54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23.25" customWidth="1"/>
    <col min="9" max="10" width="9.875" customWidth="1"/>
    <col min="11" max="11" width="35.875" customWidth="1"/>
    <col min="12" max="13" width="14.875" customWidth="1"/>
    <col min="14" max="14" width="11.5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167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4">
      <c r="A6" s="10" t="s">
        <v>11</v>
      </c>
      <c r="B6" s="13">
        <f t="shared" ref="B6:F6" si="0">I6</f>
        <v>32674.08</v>
      </c>
      <c r="C6" s="13">
        <f t="shared" si="0"/>
        <v>7847.78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32674.08</v>
      </c>
      <c r="J6" s="13">
        <v>7847.78</v>
      </c>
      <c r="K6" s="12" t="s">
        <v>12</v>
      </c>
      <c r="L6" s="13"/>
      <c r="M6" s="13"/>
      <c r="N6">
        <v>21967.33</v>
      </c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0</v>
      </c>
      <c r="C13" s="13">
        <f t="shared" si="7"/>
        <v>0</v>
      </c>
      <c r="D13" s="12" t="s">
        <v>26</v>
      </c>
      <c r="E13" s="13">
        <f t="shared" si="7"/>
        <v>480530.46</v>
      </c>
      <c r="F13" s="13">
        <f t="shared" si="7"/>
        <v>436469.53</v>
      </c>
      <c r="H13" s="10" t="s">
        <v>25</v>
      </c>
      <c r="I13" s="13"/>
      <c r="J13" s="13"/>
      <c r="K13" s="12" t="s">
        <v>26</v>
      </c>
      <c r="L13" s="13">
        <v>480530.46</v>
      </c>
      <c r="M13" s="13">
        <v>436469.53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12597.9</v>
      </c>
      <c r="F14" s="13">
        <f t="shared" si="8"/>
        <v>9815.39</v>
      </c>
      <c r="H14" s="10" t="s">
        <v>27</v>
      </c>
      <c r="I14" s="13"/>
      <c r="J14" s="13"/>
      <c r="K14" s="12" t="s">
        <v>28</v>
      </c>
      <c r="L14" s="13">
        <v>12597.9</v>
      </c>
      <c r="M14" s="13">
        <v>9815.39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13136.9699999997</v>
      </c>
      <c r="F15" s="13">
        <f t="shared" si="9"/>
        <v>6785081.24</v>
      </c>
      <c r="H15" s="10" t="s">
        <v>29</v>
      </c>
      <c r="I15" s="13"/>
      <c r="J15" s="13"/>
      <c r="K15" s="12" t="s">
        <v>30</v>
      </c>
      <c r="L15" s="13">
        <v>8175234.91</v>
      </c>
      <c r="M15" s="13">
        <v>6785081.24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32674.08</v>
      </c>
      <c r="C21" s="16">
        <f>SUM(C6:C13)+SUM(C16:C20)</f>
        <v>7847.78</v>
      </c>
      <c r="D21" s="17" t="s">
        <v>42</v>
      </c>
      <c r="E21" s="16">
        <f>SUM(E6:E15)+SUM(E18:E20)</f>
        <v>506265.33</v>
      </c>
      <c r="F21" s="16">
        <f>SUM(F6:F15)+SUM(F18:F20)</f>
        <v>7231366.16</v>
      </c>
      <c r="H21" s="15" t="s">
        <v>41</v>
      </c>
      <c r="I21" s="16">
        <v>32674.08</v>
      </c>
      <c r="J21" s="16">
        <v>7847.78</v>
      </c>
      <c r="K21" s="17" t="s">
        <v>42</v>
      </c>
      <c r="L21" s="16">
        <v>8668363.27</v>
      </c>
      <c r="M21" s="16">
        <v>7231366.16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506265.33</v>
      </c>
      <c r="F34" s="21">
        <f>F21+F33</f>
        <v>7231366.16</v>
      </c>
      <c r="H34" s="10" t="s">
        <v>67</v>
      </c>
      <c r="I34" s="13"/>
      <c r="J34" s="13"/>
      <c r="K34" s="17" t="s">
        <v>68</v>
      </c>
      <c r="L34" s="21">
        <v>8668363.27</v>
      </c>
      <c r="M34" s="21">
        <v>7231366.16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4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  <c r="N36">
        <f>L36-M36</f>
        <v>0</v>
      </c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ht="12" customHeight="1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-8635689.19</v>
      </c>
      <c r="F45" s="13">
        <f t="shared" si="28"/>
        <v>-7223518.38</v>
      </c>
      <c r="H45" s="10"/>
      <c r="I45" s="13"/>
      <c r="J45" s="13"/>
      <c r="K45" s="12" t="s">
        <v>84</v>
      </c>
      <c r="L45" s="13">
        <v>-8635689.19</v>
      </c>
      <c r="M45" s="13">
        <v>-7223518.38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-8635689.19</v>
      </c>
      <c r="F46" s="16">
        <f>SUM(F36:F37)+F40-F41+SUM(F42:F45)</f>
        <v>-7223518.38</v>
      </c>
      <c r="H46" s="10"/>
      <c r="I46" s="13"/>
      <c r="J46" s="13"/>
      <c r="K46" s="17" t="s">
        <v>89</v>
      </c>
      <c r="L46" s="16">
        <v>-8635689.19</v>
      </c>
      <c r="M46" s="30">
        <v>-7223518.38</v>
      </c>
    </row>
    <row r="47" spans="1:13">
      <c r="A47" s="15" t="s">
        <v>90</v>
      </c>
      <c r="B47" s="21">
        <f>B21+B41</f>
        <v>32674.08</v>
      </c>
      <c r="C47" s="21">
        <f>C21+C41</f>
        <v>7847.78</v>
      </c>
      <c r="D47" s="17" t="s">
        <v>91</v>
      </c>
      <c r="E47" s="21">
        <f>E34+E46</f>
        <v>-8129423.86</v>
      </c>
      <c r="F47" s="21">
        <f>F34+F46</f>
        <v>7847.78000000026</v>
      </c>
      <c r="H47" s="15" t="s">
        <v>90</v>
      </c>
      <c r="I47" s="21">
        <v>32674.08</v>
      </c>
      <c r="J47" s="21">
        <v>7847.78</v>
      </c>
      <c r="K47" s="17" t="s">
        <v>91</v>
      </c>
      <c r="L47" s="21">
        <v>32674.08</v>
      </c>
      <c r="M47" s="31">
        <v>7847.78</v>
      </c>
    </row>
    <row r="48" spans="5:6">
      <c r="E48" s="25">
        <f>B47-E47</f>
        <v>8162097.94</v>
      </c>
      <c r="F48" s="25">
        <f>C47-F47</f>
        <v>-2.6102497940883e-10</v>
      </c>
    </row>
    <row r="49" spans="5:6">
      <c r="E49" s="25">
        <f>E47-I47</f>
        <v>-8162097.94</v>
      </c>
      <c r="F49" s="25">
        <f>F47-J47</f>
        <v>2.6102497940883e-10</v>
      </c>
    </row>
    <row r="50" spans="1:2">
      <c r="A50" t="s">
        <v>95</v>
      </c>
      <c r="B50" t="s">
        <v>96</v>
      </c>
    </row>
    <row r="51" spans="1:2">
      <c r="A51" t="s">
        <v>161</v>
      </c>
      <c r="B51" s="35">
        <v>8162097.94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53"/>
  <sheetViews>
    <sheetView view="pageBreakPreview" zoomScaleNormal="100" topLeftCell="F34" workbookViewId="0">
      <selection activeCell="B51" sqref="B51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23.25" customWidth="1"/>
    <col min="9" max="9" width="14.125" customWidth="1"/>
    <col min="10" max="10" width="11.5" customWidth="1"/>
    <col min="11" max="11" width="35.875" customWidth="1"/>
    <col min="12" max="12" width="14.875" customWidth="1"/>
    <col min="13" max="13" width="13.7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168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6">
      <c r="A6" s="10" t="s">
        <v>11</v>
      </c>
      <c r="B6" s="13">
        <f t="shared" ref="B6:F6" si="0">I6</f>
        <v>11611.11</v>
      </c>
      <c r="C6" s="13">
        <f t="shared" si="0"/>
        <v>16260.17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11611.11</v>
      </c>
      <c r="J6" s="13">
        <v>16260.17</v>
      </c>
      <c r="K6" s="12" t="s">
        <v>12</v>
      </c>
      <c r="L6" s="13"/>
      <c r="M6" s="13"/>
      <c r="N6">
        <v>3023.49</v>
      </c>
      <c r="P6">
        <f>I6-N6</f>
        <v>8587.62</v>
      </c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458622.62</v>
      </c>
      <c r="C13" s="13">
        <f t="shared" si="7"/>
        <v>458622.62</v>
      </c>
      <c r="D13" s="12" t="s">
        <v>26</v>
      </c>
      <c r="E13" s="13">
        <f t="shared" si="7"/>
        <v>555719.41</v>
      </c>
      <c r="F13" s="13">
        <f t="shared" si="7"/>
        <v>514282.95</v>
      </c>
      <c r="H13" s="10" t="s">
        <v>25</v>
      </c>
      <c r="I13" s="13">
        <v>458622.62</v>
      </c>
      <c r="J13" s="13">
        <v>458622.62</v>
      </c>
      <c r="K13" s="12" t="s">
        <v>26</v>
      </c>
      <c r="L13" s="13">
        <v>555719.41</v>
      </c>
      <c r="M13" s="13">
        <v>514282.95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12895.74</v>
      </c>
      <c r="F14" s="13">
        <f t="shared" si="8"/>
        <v>16707.98</v>
      </c>
      <c r="H14" s="10" t="s">
        <v>27</v>
      </c>
      <c r="I14" s="13"/>
      <c r="J14" s="13"/>
      <c r="K14" s="12" t="s">
        <v>28</v>
      </c>
      <c r="L14" s="13">
        <v>12895.74</v>
      </c>
      <c r="M14" s="13">
        <v>16707.98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-0.459999999031425</v>
      </c>
      <c r="F15" s="13">
        <f t="shared" si="9"/>
        <v>7748280.79</v>
      </c>
      <c r="H15" s="10" t="s">
        <v>29</v>
      </c>
      <c r="I15" s="13"/>
      <c r="J15" s="13"/>
      <c r="K15" s="12" t="s">
        <v>30</v>
      </c>
      <c r="L15" s="13">
        <v>9625158.55</v>
      </c>
      <c r="M15" s="13">
        <v>7748280.79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470233.73</v>
      </c>
      <c r="C21" s="16">
        <f>SUM(C6:C13)+SUM(C16:C20)</f>
        <v>474882.79</v>
      </c>
      <c r="D21" s="17" t="s">
        <v>42</v>
      </c>
      <c r="E21" s="16">
        <f>SUM(E6:E15)+SUM(E18:E20)</f>
        <v>568614.690000001</v>
      </c>
      <c r="F21" s="16">
        <f>SUM(F6:F15)+SUM(F18:F20)</f>
        <v>8279271.72</v>
      </c>
      <c r="H21" s="15" t="s">
        <v>41</v>
      </c>
      <c r="I21" s="16">
        <v>470233.73</v>
      </c>
      <c r="J21" s="16">
        <v>474882.79</v>
      </c>
      <c r="K21" s="17" t="s">
        <v>42</v>
      </c>
      <c r="L21" s="16">
        <v>10193773.7</v>
      </c>
      <c r="M21" s="16">
        <v>8279271.72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568614.690000001</v>
      </c>
      <c r="F34" s="21">
        <f>F21+F33</f>
        <v>8279271.72</v>
      </c>
      <c r="H34" s="10" t="s">
        <v>67</v>
      </c>
      <c r="I34" s="13"/>
      <c r="J34" s="13"/>
      <c r="K34" s="17" t="s">
        <v>68</v>
      </c>
      <c r="L34" s="21">
        <v>10193773.7</v>
      </c>
      <c r="M34" s="21">
        <v>8279271.72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ht="12" customHeight="1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-9723539.97</v>
      </c>
      <c r="F45" s="13">
        <f t="shared" si="28"/>
        <v>-7804388.93</v>
      </c>
      <c r="H45" s="10"/>
      <c r="I45" s="13"/>
      <c r="J45" s="13"/>
      <c r="K45" s="12" t="s">
        <v>84</v>
      </c>
      <c r="L45" s="13">
        <v>-9723539.97</v>
      </c>
      <c r="M45" s="13">
        <v>-7804388.93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-9723539.97</v>
      </c>
      <c r="F46" s="16">
        <f>SUM(F36:F37)+F40-F41+SUM(F42:F45)</f>
        <v>-7804388.93</v>
      </c>
      <c r="H46" s="10"/>
      <c r="I46" s="13"/>
      <c r="J46" s="13"/>
      <c r="K46" s="17" t="s">
        <v>89</v>
      </c>
      <c r="L46" s="16">
        <v>-9723539.97</v>
      </c>
      <c r="M46" s="30">
        <v>-7804388.93</v>
      </c>
    </row>
    <row r="47" spans="1:13">
      <c r="A47" s="15" t="s">
        <v>90</v>
      </c>
      <c r="B47" s="21">
        <f>B21+B41</f>
        <v>470233.73</v>
      </c>
      <c r="C47" s="21">
        <f>C21+C41</f>
        <v>474882.79</v>
      </c>
      <c r="D47" s="17" t="s">
        <v>91</v>
      </c>
      <c r="E47" s="21">
        <f>E34+E46</f>
        <v>-9154925.28</v>
      </c>
      <c r="F47" s="21">
        <f>F34+F46</f>
        <v>474882.79</v>
      </c>
      <c r="H47" s="15" t="s">
        <v>90</v>
      </c>
      <c r="I47" s="21">
        <v>470233.73</v>
      </c>
      <c r="J47" s="21">
        <v>474882.79</v>
      </c>
      <c r="K47" s="17" t="s">
        <v>91</v>
      </c>
      <c r="L47" s="21">
        <v>470233.73</v>
      </c>
      <c r="M47" s="31">
        <v>474882.79</v>
      </c>
    </row>
    <row r="48" spans="5:6">
      <c r="E48" s="25">
        <f>B47-E47</f>
        <v>9625159.01</v>
      </c>
      <c r="F48" s="25">
        <f>C47-F47</f>
        <v>0</v>
      </c>
    </row>
    <row r="49" spans="5:6">
      <c r="E49" s="25">
        <f>E47-I47</f>
        <v>-9625159.01</v>
      </c>
      <c r="F49" s="25">
        <f>F47-J47</f>
        <v>0</v>
      </c>
    </row>
    <row r="50" spans="1:6">
      <c r="A50" t="s">
        <v>95</v>
      </c>
      <c r="C50" t="s">
        <v>96</v>
      </c>
      <c r="D50" s="32"/>
      <c r="E50" s="33"/>
      <c r="F50" s="33"/>
    </row>
    <row r="51" spans="1:5">
      <c r="A51" t="s">
        <v>169</v>
      </c>
      <c r="B51" s="34">
        <v>9625159.01</v>
      </c>
      <c r="C51" s="27"/>
      <c r="D51" s="27"/>
      <c r="E51" s="27"/>
    </row>
    <row r="52" spans="1:5">
      <c r="A52" t="s">
        <v>170</v>
      </c>
      <c r="B52" s="34">
        <v>460927.26</v>
      </c>
      <c r="C52" s="27"/>
      <c r="D52" s="29"/>
      <c r="E52" s="27"/>
    </row>
    <row r="53" spans="5:5">
      <c r="E53" s="29"/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3"/>
  <sheetViews>
    <sheetView view="pageBreakPreview" zoomScaleNormal="100" topLeftCell="E31" workbookViewId="0">
      <selection activeCell="B51" sqref="B51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23.25" customWidth="1"/>
    <col min="9" max="9" width="14.125" customWidth="1"/>
    <col min="10" max="10" width="11.5" customWidth="1"/>
    <col min="11" max="11" width="35.875" customWidth="1"/>
    <col min="12" max="12" width="14.875" customWidth="1"/>
    <col min="13" max="13" width="13.7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171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3">
        <f t="shared" ref="B6:F6" si="0">I6</f>
        <v>3725.72</v>
      </c>
      <c r="C6" s="13">
        <f t="shared" si="0"/>
        <v>10897.14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3725.72</v>
      </c>
      <c r="J6" s="13">
        <v>10897.14</v>
      </c>
      <c r="K6" s="12" t="s">
        <v>12</v>
      </c>
      <c r="L6" s="13"/>
      <c r="M6" s="13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0</v>
      </c>
      <c r="C13" s="13">
        <f t="shared" si="7"/>
        <v>0</v>
      </c>
      <c r="D13" s="12" t="s">
        <v>26</v>
      </c>
      <c r="E13" s="13">
        <f t="shared" si="7"/>
        <v>98922.65</v>
      </c>
      <c r="F13" s="13">
        <f t="shared" si="7"/>
        <v>78918.01</v>
      </c>
      <c r="H13" s="10" t="s">
        <v>25</v>
      </c>
      <c r="I13" s="13"/>
      <c r="J13" s="13"/>
      <c r="K13" s="12" t="s">
        <v>26</v>
      </c>
      <c r="L13" s="13">
        <v>98922.65</v>
      </c>
      <c r="M13" s="13">
        <v>78918.01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5133.91</v>
      </c>
      <c r="F14" s="13">
        <f t="shared" si="8"/>
        <v>3224.31</v>
      </c>
      <c r="H14" s="10" t="s">
        <v>27</v>
      </c>
      <c r="I14" s="13"/>
      <c r="J14" s="13"/>
      <c r="K14" s="12" t="s">
        <v>28</v>
      </c>
      <c r="L14" s="13">
        <v>5133.91</v>
      </c>
      <c r="M14" s="13">
        <v>3224.31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0</v>
      </c>
      <c r="F15" s="13">
        <f t="shared" si="9"/>
        <v>736941.65</v>
      </c>
      <c r="H15" s="10" t="s">
        <v>29</v>
      </c>
      <c r="I15" s="13"/>
      <c r="J15" s="13"/>
      <c r="K15" s="12" t="s">
        <v>30</v>
      </c>
      <c r="L15" s="13">
        <v>1221451.44</v>
      </c>
      <c r="M15" s="13">
        <v>736941.65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3725.72</v>
      </c>
      <c r="C21" s="16">
        <f>SUM(C6:C13)+SUM(C16:C20)</f>
        <v>10897.14</v>
      </c>
      <c r="D21" s="17" t="s">
        <v>42</v>
      </c>
      <c r="E21" s="16">
        <f>SUM(E6:E15)+SUM(E18:E20)</f>
        <v>104056.56</v>
      </c>
      <c r="F21" s="16">
        <f>SUM(F6:F15)+SUM(F18:F20)</f>
        <v>819083.97</v>
      </c>
      <c r="H21" s="15" t="s">
        <v>41</v>
      </c>
      <c r="I21" s="16">
        <v>3725.72</v>
      </c>
      <c r="J21" s="16">
        <v>10897.14</v>
      </c>
      <c r="K21" s="17" t="s">
        <v>42</v>
      </c>
      <c r="L21" s="16">
        <v>1325508</v>
      </c>
      <c r="M21" s="16">
        <v>819083.97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104056.56</v>
      </c>
      <c r="F34" s="21">
        <f>F21+F33</f>
        <v>819083.97</v>
      </c>
      <c r="H34" s="10" t="s">
        <v>67</v>
      </c>
      <c r="I34" s="13"/>
      <c r="J34" s="13"/>
      <c r="K34" s="17" t="s">
        <v>68</v>
      </c>
      <c r="L34" s="21">
        <v>1325508</v>
      </c>
      <c r="M34" s="21">
        <v>819083.97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ht="12" customHeight="1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-1321782.28</v>
      </c>
      <c r="F45" s="13">
        <f t="shared" si="28"/>
        <v>-808186.83</v>
      </c>
      <c r="H45" s="10"/>
      <c r="I45" s="13"/>
      <c r="J45" s="13"/>
      <c r="K45" s="12" t="s">
        <v>84</v>
      </c>
      <c r="L45" s="13">
        <v>-1321782.28</v>
      </c>
      <c r="M45" s="13">
        <v>-808186.83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-1321782.28</v>
      </c>
      <c r="F46" s="16">
        <f>SUM(F36:F37)+F40-F41+SUM(F42:F45)</f>
        <v>-808186.83</v>
      </c>
      <c r="H46" s="10"/>
      <c r="I46" s="13"/>
      <c r="J46" s="13"/>
      <c r="K46" s="17" t="s">
        <v>89</v>
      </c>
      <c r="L46" s="16">
        <v>-1321782.28</v>
      </c>
      <c r="M46" s="30">
        <v>-808186.83</v>
      </c>
    </row>
    <row r="47" spans="1:13">
      <c r="A47" s="15" t="s">
        <v>90</v>
      </c>
      <c r="B47" s="21">
        <f>B21+B41</f>
        <v>3725.72</v>
      </c>
      <c r="C47" s="21">
        <f>C21+C41</f>
        <v>10897.14</v>
      </c>
      <c r="D47" s="17" t="s">
        <v>91</v>
      </c>
      <c r="E47" s="21">
        <f>E34+E46</f>
        <v>-1217725.72</v>
      </c>
      <c r="F47" s="21">
        <f>F34+F46</f>
        <v>10897.14</v>
      </c>
      <c r="H47" s="15" t="s">
        <v>90</v>
      </c>
      <c r="I47" s="21">
        <v>3725.72</v>
      </c>
      <c r="J47" s="21">
        <v>10897.14</v>
      </c>
      <c r="K47" s="17" t="s">
        <v>91</v>
      </c>
      <c r="L47" s="21">
        <v>3725.72</v>
      </c>
      <c r="M47" s="31">
        <v>10897.14</v>
      </c>
    </row>
    <row r="48" spans="5:6">
      <c r="E48" s="25">
        <f>B47-E47</f>
        <v>1221451.44</v>
      </c>
      <c r="F48" s="25">
        <f>C47-F47</f>
        <v>-1.45519152283669e-11</v>
      </c>
    </row>
    <row r="49" spans="5:6">
      <c r="E49" s="25">
        <f>E47-I47</f>
        <v>-1221451.44</v>
      </c>
      <c r="F49" s="25">
        <f>F47-J47</f>
        <v>1.45519152283669e-11</v>
      </c>
    </row>
    <row r="50" spans="1:5">
      <c r="A50" t="s">
        <v>95</v>
      </c>
      <c r="B50" s="26" t="s">
        <v>96</v>
      </c>
      <c r="C50" s="27"/>
      <c r="D50" s="27"/>
      <c r="E50" s="27"/>
    </row>
    <row r="51" spans="1:5">
      <c r="A51" t="s">
        <v>169</v>
      </c>
      <c r="B51" s="28">
        <v>1221451.44</v>
      </c>
      <c r="C51" s="27"/>
      <c r="D51" s="29"/>
      <c r="E51" s="27"/>
    </row>
    <row r="52" spans="2:4">
      <c r="B52" s="28"/>
      <c r="D52" s="29"/>
    </row>
    <row r="53" spans="2:2">
      <c r="B53" s="26"/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3"/>
  <sheetViews>
    <sheetView view="pageBreakPreview" zoomScaleNormal="100" topLeftCell="A30" workbookViewId="0">
      <selection activeCell="D52" sqref="D52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23.25" customWidth="1"/>
    <col min="9" max="9" width="14.125" customWidth="1"/>
    <col min="10" max="10" width="11.5" customWidth="1"/>
    <col min="11" max="11" width="35.875" customWidth="1"/>
    <col min="12" max="12" width="14.875" customWidth="1"/>
    <col min="13" max="13" width="13.7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171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3">
        <f t="shared" ref="B6:F6" si="0">I6</f>
        <v>9474.34</v>
      </c>
      <c r="C6" s="13">
        <f t="shared" si="0"/>
        <v>0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9474.34</v>
      </c>
      <c r="J6" s="13"/>
      <c r="K6" s="12" t="s">
        <v>12</v>
      </c>
      <c r="L6" s="13"/>
      <c r="M6" s="13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0</v>
      </c>
      <c r="C13" s="13">
        <f t="shared" si="7"/>
        <v>0</v>
      </c>
      <c r="D13" s="12" t="s">
        <v>26</v>
      </c>
      <c r="E13" s="13">
        <f t="shared" si="7"/>
        <v>85678.72</v>
      </c>
      <c r="F13" s="13">
        <f t="shared" si="7"/>
        <v>0</v>
      </c>
      <c r="H13" s="10" t="s">
        <v>25</v>
      </c>
      <c r="I13" s="13"/>
      <c r="J13" s="13"/>
      <c r="K13" s="12" t="s">
        <v>26</v>
      </c>
      <c r="L13" s="13">
        <v>85678.72</v>
      </c>
      <c r="M13" s="13"/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1151.31</v>
      </c>
      <c r="F14" s="13">
        <f t="shared" si="8"/>
        <v>0</v>
      </c>
      <c r="H14" s="10" t="s">
        <v>27</v>
      </c>
      <c r="I14" s="13"/>
      <c r="J14" s="13"/>
      <c r="K14" s="12" t="s">
        <v>28</v>
      </c>
      <c r="L14" s="13">
        <v>1151.31</v>
      </c>
      <c r="M14" s="13"/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700</v>
      </c>
      <c r="F15" s="13">
        <f t="shared" si="9"/>
        <v>0</v>
      </c>
      <c r="H15" s="10" t="s">
        <v>29</v>
      </c>
      <c r="I15" s="13"/>
      <c r="J15" s="13"/>
      <c r="K15" s="12" t="s">
        <v>30</v>
      </c>
      <c r="L15" s="13">
        <v>105134</v>
      </c>
      <c r="M15" s="13"/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9474.34</v>
      </c>
      <c r="C21" s="16">
        <f>SUM(C6:C13)+SUM(C16:C20)</f>
        <v>0</v>
      </c>
      <c r="D21" s="17" t="s">
        <v>42</v>
      </c>
      <c r="E21" s="16">
        <f>SUM(E6:E15)+SUM(E18:E20)</f>
        <v>87530.03</v>
      </c>
      <c r="F21" s="16">
        <f>SUM(F6:F15)+SUM(F18:F20)</f>
        <v>0</v>
      </c>
      <c r="H21" s="15" t="s">
        <v>41</v>
      </c>
      <c r="I21" s="16">
        <v>9474.34</v>
      </c>
      <c r="J21" s="16"/>
      <c r="K21" s="17" t="s">
        <v>42</v>
      </c>
      <c r="L21" s="16">
        <v>191964.03</v>
      </c>
      <c r="M21" s="16"/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87530.03</v>
      </c>
      <c r="F34" s="21">
        <f>F21+F33</f>
        <v>0</v>
      </c>
      <c r="H34" s="10" t="s">
        <v>67</v>
      </c>
      <c r="I34" s="13"/>
      <c r="J34" s="13"/>
      <c r="K34" s="17" t="s">
        <v>68</v>
      </c>
      <c r="L34" s="21">
        <v>191964.03</v>
      </c>
      <c r="M34" s="21"/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ht="12" customHeight="1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-182489.69</v>
      </c>
      <c r="F45" s="13">
        <f t="shared" si="28"/>
        <v>0</v>
      </c>
      <c r="H45" s="10"/>
      <c r="I45" s="13"/>
      <c r="J45" s="13"/>
      <c r="K45" s="12" t="s">
        <v>84</v>
      </c>
      <c r="L45" s="13">
        <v>-182489.69</v>
      </c>
      <c r="M45" s="13"/>
    </row>
    <row r="46" spans="1:13">
      <c r="A46" s="10"/>
      <c r="B46" s="13"/>
      <c r="C46" s="13"/>
      <c r="D46" s="17" t="s">
        <v>89</v>
      </c>
      <c r="E46" s="16">
        <f>SUM(E36:E37)+E40-E41+SUM(E42:E45)</f>
        <v>-182489.69</v>
      </c>
      <c r="F46" s="16">
        <f>SUM(F36:F37)+F40-F41+SUM(F42:F45)</f>
        <v>0</v>
      </c>
      <c r="H46" s="10"/>
      <c r="I46" s="13"/>
      <c r="J46" s="13"/>
      <c r="K46" s="17" t="s">
        <v>89</v>
      </c>
      <c r="L46" s="16">
        <v>-182489.69</v>
      </c>
      <c r="M46" s="30"/>
    </row>
    <row r="47" spans="1:13">
      <c r="A47" s="15" t="s">
        <v>90</v>
      </c>
      <c r="B47" s="21">
        <f>B21+B41</f>
        <v>9474.34</v>
      </c>
      <c r="C47" s="21">
        <f>C21+C41</f>
        <v>0</v>
      </c>
      <c r="D47" s="17" t="s">
        <v>91</v>
      </c>
      <c r="E47" s="21">
        <f>E34+E46</f>
        <v>-94959.66</v>
      </c>
      <c r="F47" s="21">
        <f>F34+F46</f>
        <v>0</v>
      </c>
      <c r="H47" s="15" t="s">
        <v>90</v>
      </c>
      <c r="I47" s="21">
        <v>9474.34</v>
      </c>
      <c r="J47" s="21"/>
      <c r="K47" s="17" t="s">
        <v>91</v>
      </c>
      <c r="L47" s="21">
        <v>9474.34</v>
      </c>
      <c r="M47" s="31"/>
    </row>
    <row r="48" spans="5:6">
      <c r="E48" s="25">
        <f>B47-E47</f>
        <v>104434</v>
      </c>
      <c r="F48" s="25">
        <f>C47-F47</f>
        <v>0</v>
      </c>
    </row>
    <row r="49" spans="5:6">
      <c r="E49" s="25">
        <f>E47-I47</f>
        <v>-104434</v>
      </c>
      <c r="F49" s="25">
        <f>F47-J47</f>
        <v>0</v>
      </c>
    </row>
    <row r="50" spans="1:5">
      <c r="A50" t="s">
        <v>95</v>
      </c>
      <c r="B50" s="26" t="s">
        <v>96</v>
      </c>
      <c r="C50" s="27"/>
      <c r="D50" s="27"/>
      <c r="E50" s="27"/>
    </row>
    <row r="51" spans="1:5">
      <c r="A51" t="s">
        <v>169</v>
      </c>
      <c r="B51" s="28">
        <v>104434</v>
      </c>
      <c r="C51" s="27"/>
      <c r="D51" s="29"/>
      <c r="E51" s="27"/>
    </row>
    <row r="52" spans="2:4">
      <c r="B52" s="28"/>
      <c r="D52" s="29"/>
    </row>
    <row r="53" spans="2:2">
      <c r="B53" s="26"/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view="pageBreakPreview" zoomScaleNormal="100" workbookViewId="0">
      <selection activeCell="A10" sqref="A10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2.625"/>
    <col min="8" max="8" width="11.5"/>
    <col min="9" max="9" width="28.25" customWidth="1"/>
    <col min="10" max="11" width="13.75" customWidth="1"/>
    <col min="12" max="12" width="15.5" customWidth="1"/>
    <col min="13" max="13" width="13.7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72" t="s">
        <v>94</v>
      </c>
      <c r="B3" s="72"/>
      <c r="C3" s="72" t="str">
        <f>合并资产负债表!C3</f>
        <v> 20XX  年     X月      XX  日</v>
      </c>
      <c r="D3" s="72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4">
        <f>I6</f>
        <v>286748249.85</v>
      </c>
      <c r="C6" s="13">
        <f t="shared" ref="B6:F6" si="0">J6</f>
        <v>319643033.04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f>合并分公司资产负债表!B6</f>
        <v>286748249.85</v>
      </c>
      <c r="J6" s="13">
        <f>合并分公司资产负债表!C6</f>
        <v>319643033.04</v>
      </c>
      <c r="K6" s="12" t="s">
        <v>12</v>
      </c>
      <c r="L6" s="13">
        <f>合并分公司资产负债表!E6</f>
        <v>0</v>
      </c>
      <c r="M6" s="13">
        <f>合并分公司资产负债表!F6</f>
        <v>0</v>
      </c>
    </row>
    <row r="7" ht="15" customHeight="1" spans="1:13">
      <c r="A7" s="10" t="s">
        <v>13</v>
      </c>
      <c r="B7" s="14">
        <f>I7</f>
        <v>60000000</v>
      </c>
      <c r="C7" s="13">
        <f t="shared" ref="B7:F7" si="1">J7</f>
        <v>40231842.86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>
        <f>合并分公司资产负债表!B7</f>
        <v>60000000</v>
      </c>
      <c r="J7" s="13">
        <f>合并分公司资产负债表!C7</f>
        <v>40231842.86</v>
      </c>
      <c r="K7" s="12" t="s">
        <v>14</v>
      </c>
      <c r="L7" s="13">
        <f>合并分公司资产负债表!E7</f>
        <v>0</v>
      </c>
      <c r="M7" s="13">
        <f>合并分公司资产负债表!F7</f>
        <v>0</v>
      </c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>
        <f>合并分公司资产负债表!B8</f>
        <v>0</v>
      </c>
      <c r="J8" s="13">
        <f>合并分公司资产负债表!C8</f>
        <v>0</v>
      </c>
      <c r="K8" s="12" t="s">
        <v>16</v>
      </c>
      <c r="L8" s="13">
        <f>合并分公司资产负债表!E8</f>
        <v>0</v>
      </c>
      <c r="M8" s="13">
        <f>合并分公司资产负债表!F8</f>
        <v>0</v>
      </c>
    </row>
    <row r="9" ht="15" customHeight="1" spans="1:13">
      <c r="A9" s="10" t="s">
        <v>17</v>
      </c>
      <c r="B9" s="13">
        <f t="shared" ref="B9:F9" si="3">I9</f>
        <v>11585940.48</v>
      </c>
      <c r="C9" s="13">
        <f t="shared" si="3"/>
        <v>1355247.4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>
        <f>合并分公司资产负债表!B9</f>
        <v>11585940.48</v>
      </c>
      <c r="J9" s="13">
        <f>合并分公司资产负债表!C9</f>
        <v>1355247.4</v>
      </c>
      <c r="K9" s="12" t="s">
        <v>18</v>
      </c>
      <c r="L9" s="13">
        <f>合并分公司资产负债表!E9</f>
        <v>0</v>
      </c>
      <c r="M9" s="13">
        <f>合并分公司资产负债表!F9</f>
        <v>0</v>
      </c>
    </row>
    <row r="10" ht="15" customHeight="1" spans="1:13">
      <c r="A10" s="10" t="s">
        <v>19</v>
      </c>
      <c r="B10" s="14">
        <f>I10-B69+D69</f>
        <v>138747465.73</v>
      </c>
      <c r="C10" s="13">
        <f t="shared" ref="B10:F10" si="4">J10</f>
        <v>132897816.3</v>
      </c>
      <c r="D10" s="12" t="s">
        <v>20</v>
      </c>
      <c r="E10" s="14">
        <f>L10-B67-B70-B71</f>
        <v>52983806.36</v>
      </c>
      <c r="F10" s="13">
        <f t="shared" si="4"/>
        <v>68738451.06</v>
      </c>
      <c r="H10" s="10" t="s">
        <v>19</v>
      </c>
      <c r="I10" s="13">
        <f>合并分公司资产负债表!B10</f>
        <v>139958371.59</v>
      </c>
      <c r="J10" s="13">
        <f>合并分公司资产负债表!C10</f>
        <v>132897816.3</v>
      </c>
      <c r="K10" s="12" t="s">
        <v>20</v>
      </c>
      <c r="L10" s="13">
        <f>合并分公司资产负债表!E10</f>
        <v>54141122.19</v>
      </c>
      <c r="M10" s="13">
        <f>合并分公司资产负债表!F10</f>
        <v>68738451.06</v>
      </c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>L11</f>
        <v>16889095.34</v>
      </c>
      <c r="F11" s="13">
        <f t="shared" si="5"/>
        <v>14311562.12</v>
      </c>
      <c r="H11" s="10" t="s">
        <v>21</v>
      </c>
      <c r="I11" s="13">
        <f>合并分公司资产负债表!B11</f>
        <v>0</v>
      </c>
      <c r="J11" s="13">
        <f>合并分公司资产负债表!C11</f>
        <v>0</v>
      </c>
      <c r="K11" s="12" t="s">
        <v>22</v>
      </c>
      <c r="L11" s="13">
        <f>合并分公司资产负债表!E11</f>
        <v>16889095.34</v>
      </c>
      <c r="M11" s="13">
        <f>合并分公司资产负债表!F11</f>
        <v>14311562.12</v>
      </c>
    </row>
    <row r="12" ht="15" customHeight="1" spans="1:13">
      <c r="A12" s="10" t="s">
        <v>23</v>
      </c>
      <c r="B12" s="14">
        <f>I12-B72</f>
        <v>1755653.87</v>
      </c>
      <c r="C12" s="13">
        <f t="shared" ref="B12:F12" si="6">J12</f>
        <v>529618.17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>
        <f>合并分公司资产负债表!B12</f>
        <v>7178273.42</v>
      </c>
      <c r="J12" s="13">
        <f>合并分公司资产负债表!C12</f>
        <v>529618.17</v>
      </c>
      <c r="K12" s="12" t="s">
        <v>24</v>
      </c>
      <c r="L12" s="13">
        <f>合并分公司资产负债表!E12</f>
        <v>0</v>
      </c>
      <c r="M12" s="13">
        <f>合并分公司资产负债表!F12</f>
        <v>0</v>
      </c>
    </row>
    <row r="13" ht="15" customHeight="1" spans="1:13">
      <c r="A13" s="10" t="s">
        <v>25</v>
      </c>
      <c r="B13" s="14">
        <f>I13-B65+C65</f>
        <v>5209059.22999999</v>
      </c>
      <c r="C13" s="13">
        <f t="shared" ref="C13:F13" si="7">J13</f>
        <v>20906672.07</v>
      </c>
      <c r="D13" s="12" t="s">
        <v>26</v>
      </c>
      <c r="E13" s="13">
        <f t="shared" si="7"/>
        <v>11110104.45</v>
      </c>
      <c r="F13" s="13">
        <f t="shared" si="7"/>
        <v>10295655.76</v>
      </c>
      <c r="H13" s="10" t="s">
        <v>25</v>
      </c>
      <c r="I13" s="13">
        <f>合并分公司资产负债表!B13</f>
        <v>30564124.8</v>
      </c>
      <c r="J13" s="13">
        <f>合并分公司资产负债表!C13</f>
        <v>20906672.07</v>
      </c>
      <c r="K13" s="12" t="s">
        <v>26</v>
      </c>
      <c r="L13" s="13">
        <f>合并分公司资产负债表!E13</f>
        <v>11110104.45</v>
      </c>
      <c r="M13" s="13">
        <f>合并分公司资产负债表!F13</f>
        <v>10295655.76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-369047.24</v>
      </c>
      <c r="F14" s="13">
        <f t="shared" si="8"/>
        <v>6478247.79</v>
      </c>
      <c r="H14" s="10" t="s">
        <v>27</v>
      </c>
      <c r="I14" s="13">
        <f>合并分公司资产负债表!B14</f>
        <v>0</v>
      </c>
      <c r="J14" s="13">
        <f>合并分公司资产负债表!C14</f>
        <v>0</v>
      </c>
      <c r="K14" s="12" t="s">
        <v>28</v>
      </c>
      <c r="L14" s="13">
        <f>合并分公司资产负债表!E14</f>
        <v>-369047.24</v>
      </c>
      <c r="M14" s="13">
        <f>合并分公司资产负债表!F14</f>
        <v>6478247.79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L15-B68-B73</f>
        <v>552535.099999998</v>
      </c>
      <c r="F15" s="13">
        <f t="shared" si="9"/>
        <v>792087.130000004</v>
      </c>
      <c r="H15" s="10" t="s">
        <v>29</v>
      </c>
      <c r="I15" s="13">
        <f>合并分公司资产负债表!B15</f>
        <v>0</v>
      </c>
      <c r="J15" s="13">
        <f>合并分公司资产负债表!C15</f>
        <v>0</v>
      </c>
      <c r="K15" s="12" t="s">
        <v>30</v>
      </c>
      <c r="L15" s="13">
        <f>合并分公司资产负债表!E15</f>
        <v>15431159.66</v>
      </c>
      <c r="M15" s="13">
        <f>合并分公司资产负债表!F15</f>
        <v>792087.130000004</v>
      </c>
    </row>
    <row r="16" ht="15" customHeight="1" spans="1:13">
      <c r="A16" s="10" t="s">
        <v>31</v>
      </c>
      <c r="B16" s="13">
        <f t="shared" ref="B16:F16" si="10">I16</f>
        <v>51369067.24</v>
      </c>
      <c r="C16" s="13">
        <f t="shared" si="10"/>
        <v>45058422.6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>
        <f>合并分公司资产负债表!B16</f>
        <v>51369067.24</v>
      </c>
      <c r="J16" s="13">
        <f>合并分公司资产负债表!C16</f>
        <v>45058422.6</v>
      </c>
      <c r="K16" s="12" t="s">
        <v>32</v>
      </c>
      <c r="L16" s="13">
        <f>合并分公司资产负债表!E16</f>
        <v>0</v>
      </c>
      <c r="M16" s="13">
        <f>合并分公司资产负债表!F16</f>
        <v>0</v>
      </c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9703.53</v>
      </c>
      <c r="F17" s="13">
        <f t="shared" si="11"/>
        <v>120335.4</v>
      </c>
      <c r="H17" s="10" t="s">
        <v>33</v>
      </c>
      <c r="I17" s="13">
        <f>合并分公司资产负债表!B17</f>
        <v>0</v>
      </c>
      <c r="J17" s="13">
        <f>合并分公司资产负债表!C17</f>
        <v>0</v>
      </c>
      <c r="K17" s="12" t="s">
        <v>34</v>
      </c>
      <c r="L17" s="13">
        <f>合并分公司资产负债表!E17</f>
        <v>9703.53</v>
      </c>
      <c r="M17" s="13">
        <f>合并分公司资产负债表!F17</f>
        <v>120335.4</v>
      </c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>
        <f>合并分公司资产负债表!B18</f>
        <v>0</v>
      </c>
      <c r="J18" s="13">
        <f>合并分公司资产负债表!C18</f>
        <v>0</v>
      </c>
      <c r="K18" s="12" t="s">
        <v>36</v>
      </c>
      <c r="L18" s="13">
        <f>合并分公司资产负债表!E18</f>
        <v>0</v>
      </c>
      <c r="M18" s="13">
        <f>合并分公司资产负债表!F18</f>
        <v>0</v>
      </c>
    </row>
    <row r="19" ht="15" customHeight="1" spans="1:13">
      <c r="A19" s="10" t="s">
        <v>37</v>
      </c>
      <c r="B19" s="13">
        <f t="shared" ref="B19:F19" si="13">I19</f>
        <v>35816738.14</v>
      </c>
      <c r="C19" s="13">
        <f t="shared" si="13"/>
        <v>45774123.73</v>
      </c>
      <c r="D19" s="12" t="s">
        <v>38</v>
      </c>
      <c r="E19" s="13">
        <f t="shared" si="13"/>
        <v>46104417.83</v>
      </c>
      <c r="F19" s="13">
        <f t="shared" si="13"/>
        <v>53730205.84</v>
      </c>
      <c r="H19" s="10" t="s">
        <v>37</v>
      </c>
      <c r="I19" s="13">
        <f>合并分公司资产负债表!B19</f>
        <v>35816738.14</v>
      </c>
      <c r="J19" s="13">
        <f>合并分公司资产负债表!C19</f>
        <v>45774123.73</v>
      </c>
      <c r="K19" s="12" t="s">
        <v>38</v>
      </c>
      <c r="L19" s="13">
        <f>合并分公司资产负债表!E19</f>
        <v>46104417.83</v>
      </c>
      <c r="M19" s="13">
        <f>合并分公司资产负债表!F19</f>
        <v>53730205.84</v>
      </c>
    </row>
    <row r="20" ht="15" customHeight="1" spans="1:13">
      <c r="A20" s="10" t="s">
        <v>39</v>
      </c>
      <c r="B20" s="13">
        <f t="shared" ref="B20:F20" si="14">I20</f>
        <v>3305628.27</v>
      </c>
      <c r="C20" s="13">
        <f t="shared" si="14"/>
        <v>8175227.79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>
        <f>合并分公司资产负债表!B20</f>
        <v>3305628.27</v>
      </c>
      <c r="J20" s="13">
        <f>合并分公司资产负债表!C20</f>
        <v>8175227.79</v>
      </c>
      <c r="K20" s="12" t="s">
        <v>40</v>
      </c>
      <c r="L20" s="13">
        <f>合并分公司资产负债表!E20</f>
        <v>0</v>
      </c>
      <c r="M20" s="13">
        <f>合并分公司资产负债表!F20</f>
        <v>0</v>
      </c>
    </row>
    <row r="21" ht="15" customHeight="1" spans="1:13">
      <c r="A21" s="15" t="s">
        <v>41</v>
      </c>
      <c r="B21" s="16">
        <f>SUM(B6:B13)+SUM(B16:B20)</f>
        <v>594537802.81</v>
      </c>
      <c r="C21" s="16">
        <f>SUM(C6:C13)+SUM(C16:C20)</f>
        <v>614572003.96</v>
      </c>
      <c r="D21" s="17" t="s">
        <v>42</v>
      </c>
      <c r="E21" s="16">
        <f>SUM(E6:E15)+SUM(E18:E20)</f>
        <v>127270911.84</v>
      </c>
      <c r="F21" s="16">
        <f>SUM(F6:F15)+SUM(F18:F20)</f>
        <v>154346209.7</v>
      </c>
      <c r="H21" s="15" t="s">
        <v>41</v>
      </c>
      <c r="I21" s="13">
        <f>合并分公司资产负债表!B21</f>
        <v>626526393.79</v>
      </c>
      <c r="J21" s="13">
        <f>合并分公司资产负债表!C21</f>
        <v>614572003.96</v>
      </c>
      <c r="K21" s="17" t="s">
        <v>42</v>
      </c>
      <c r="L21" s="13">
        <f>合并分公司资产负债表!E21</f>
        <v>143306852.23</v>
      </c>
      <c r="M21" s="13">
        <f>合并分公司资产负债表!F21</f>
        <v>154346209.7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3">
        <f>合并分公司资产负债表!B22</f>
        <v>0</v>
      </c>
      <c r="J22" s="13">
        <f>合并分公司资产负债表!C22</f>
        <v>0</v>
      </c>
      <c r="K22" s="20" t="s">
        <v>44</v>
      </c>
      <c r="L22" s="13">
        <f>合并分公司资产负债表!E22</f>
        <v>0</v>
      </c>
      <c r="M22" s="13">
        <f>合并分公司资产负债表!F22</f>
        <v>0</v>
      </c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3">
        <f>合并分公司资产负债表!B23</f>
        <v>0</v>
      </c>
      <c r="J23" s="13">
        <f>合并分公司资产负债表!C23</f>
        <v>0</v>
      </c>
      <c r="K23" s="20" t="s">
        <v>46</v>
      </c>
      <c r="L23" s="13">
        <f>合并分公司资产负债表!E23</f>
        <v>0</v>
      </c>
      <c r="M23" s="13">
        <f>合并分公司资产负债表!F23</f>
        <v>0</v>
      </c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3">
        <f>合并分公司资产负债表!B24</f>
        <v>0</v>
      </c>
      <c r="J24" s="13">
        <f>合并分公司资产负债表!C24</f>
        <v>0</v>
      </c>
      <c r="K24" s="20" t="s">
        <v>48</v>
      </c>
      <c r="L24" s="13">
        <f>合并分公司资产负债表!E24</f>
        <v>0</v>
      </c>
      <c r="M24" s="13">
        <f>合并分公司资产负债表!F24</f>
        <v>0</v>
      </c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3">
        <f>合并分公司资产负债表!B25</f>
        <v>0</v>
      </c>
      <c r="J25" s="13">
        <f>合并分公司资产负债表!C25</f>
        <v>0</v>
      </c>
      <c r="K25" s="20" t="s">
        <v>50</v>
      </c>
      <c r="L25" s="13">
        <f>合并分公司资产负债表!E25</f>
        <v>0</v>
      </c>
      <c r="M25" s="13">
        <f>合并分公司资产负债表!F25</f>
        <v>0</v>
      </c>
    </row>
    <row r="26" ht="15" customHeight="1" spans="1:13">
      <c r="A26" s="18" t="s">
        <v>51</v>
      </c>
      <c r="B26" s="14">
        <f>I26-B57</f>
        <v>0</v>
      </c>
      <c r="C26" s="13">
        <f t="shared" ref="B26:F26" si="18">J26</f>
        <v>29340000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3">
        <f>合并分公司资产负债表!B26</f>
        <v>30055076.16</v>
      </c>
      <c r="J26" s="13">
        <f>合并分公司资产负债表!C26</f>
        <v>29340000</v>
      </c>
      <c r="K26" s="20" t="s">
        <v>52</v>
      </c>
      <c r="L26" s="13">
        <f>合并分公司资产负债表!E26</f>
        <v>0</v>
      </c>
      <c r="M26" s="13">
        <f>合并分公司资产负债表!F26</f>
        <v>0</v>
      </c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3">
        <f>合并分公司资产负债表!B27</f>
        <v>0</v>
      </c>
      <c r="J27" s="13">
        <f>合并分公司资产负债表!C27</f>
        <v>0</v>
      </c>
      <c r="K27" s="20" t="s">
        <v>54</v>
      </c>
      <c r="L27" s="13">
        <f>合并分公司资产负债表!E27</f>
        <v>0</v>
      </c>
      <c r="M27" s="13">
        <f>合并分公司资产负债表!F27</f>
        <v>0</v>
      </c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3">
        <f>合并分公司资产负债表!B28</f>
        <v>0</v>
      </c>
      <c r="J28" s="13">
        <f>合并分公司资产负债表!C28</f>
        <v>0</v>
      </c>
      <c r="K28" s="20" t="s">
        <v>56</v>
      </c>
      <c r="L28" s="13">
        <f>合并分公司资产负债表!E28</f>
        <v>0</v>
      </c>
      <c r="M28" s="13">
        <f>合并分公司资产负债表!F28</f>
        <v>0</v>
      </c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684671</v>
      </c>
      <c r="F29" s="13">
        <f t="shared" si="21"/>
        <v>1022504</v>
      </c>
      <c r="H29" s="18" t="s">
        <v>57</v>
      </c>
      <c r="I29" s="13">
        <f>合并分公司资产负债表!B29</f>
        <v>0</v>
      </c>
      <c r="J29" s="13">
        <f>合并分公司资产负债表!C29</f>
        <v>0</v>
      </c>
      <c r="K29" s="20" t="s">
        <v>58</v>
      </c>
      <c r="L29" s="13">
        <f>合并分公司资产负债表!E29</f>
        <v>684671</v>
      </c>
      <c r="M29" s="13">
        <f>合并分公司资产负债表!F29</f>
        <v>1022504</v>
      </c>
    </row>
    <row r="30" ht="15" customHeight="1" spans="1:13">
      <c r="A30" s="18" t="s">
        <v>59</v>
      </c>
      <c r="B30" s="13">
        <f t="shared" ref="B30:F30" si="22">I30</f>
        <v>5554345.11</v>
      </c>
      <c r="C30" s="13">
        <f t="shared" si="22"/>
        <v>5832305.19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3">
        <f>合并分公司资产负债表!B30</f>
        <v>5554345.11</v>
      </c>
      <c r="J30" s="13">
        <f>合并分公司资产负债表!C30</f>
        <v>5832305.19</v>
      </c>
      <c r="K30" s="20" t="s">
        <v>60</v>
      </c>
      <c r="L30" s="13">
        <f>合并分公司资产负债表!E30</f>
        <v>0</v>
      </c>
      <c r="M30" s="13">
        <f>合并分公司资产负债表!F30</f>
        <v>0</v>
      </c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34776.43</v>
      </c>
      <c r="H31" s="10" t="s">
        <v>61</v>
      </c>
      <c r="I31" s="13">
        <f>合并分公司资产负债表!B31</f>
        <v>0</v>
      </c>
      <c r="J31" s="13">
        <f>合并分公司资产负债表!C31</f>
        <v>0</v>
      </c>
      <c r="K31" s="20" t="s">
        <v>62</v>
      </c>
      <c r="L31" s="13">
        <f>合并分公司资产负债表!E31</f>
        <v>0</v>
      </c>
      <c r="M31" s="13">
        <f>合并分公司资产负债表!F31</f>
        <v>34776.43</v>
      </c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34187285.61</v>
      </c>
      <c r="F32" s="13">
        <f t="shared" si="24"/>
        <v>41904407.48</v>
      </c>
      <c r="H32" s="10" t="s">
        <v>63</v>
      </c>
      <c r="I32" s="13">
        <f>合并分公司资产负债表!B32</f>
        <v>0</v>
      </c>
      <c r="J32" s="13">
        <f>合并分公司资产负债表!C32</f>
        <v>0</v>
      </c>
      <c r="K32" s="12" t="s">
        <v>64</v>
      </c>
      <c r="L32" s="13">
        <f>合并分公司资产负债表!E32</f>
        <v>34187285.61</v>
      </c>
      <c r="M32" s="13">
        <f>合并分公司资产负债表!F32</f>
        <v>41904407.48</v>
      </c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34871956.61</v>
      </c>
      <c r="F33" s="16">
        <f>SUM(F23:F24)+SUM(F27:F32)</f>
        <v>42961687.91</v>
      </c>
      <c r="H33" s="10" t="s">
        <v>65</v>
      </c>
      <c r="I33" s="13">
        <f>合并分公司资产负债表!B33</f>
        <v>0</v>
      </c>
      <c r="J33" s="13">
        <f>合并分公司资产负债表!C33</f>
        <v>0</v>
      </c>
      <c r="K33" s="17" t="s">
        <v>66</v>
      </c>
      <c r="L33" s="13">
        <f>合并分公司资产负债表!E33</f>
        <v>34871956.61</v>
      </c>
      <c r="M33" s="13">
        <f>合并分公司资产负债表!F33</f>
        <v>42961687.91</v>
      </c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162142868.45</v>
      </c>
      <c r="F34" s="21">
        <f>F21+F33</f>
        <v>197307897.61</v>
      </c>
      <c r="H34" s="10" t="s">
        <v>67</v>
      </c>
      <c r="I34" s="13">
        <f>合并分公司资产负债表!B34</f>
        <v>0</v>
      </c>
      <c r="J34" s="13">
        <f>合并分公司资产负债表!C34</f>
        <v>0</v>
      </c>
      <c r="K34" s="17" t="s">
        <v>68</v>
      </c>
      <c r="L34" s="13">
        <f>合并分公司资产负债表!E34</f>
        <v>178178808.84</v>
      </c>
      <c r="M34" s="13">
        <f>合并分公司资产负债表!F34</f>
        <v>197307897.61</v>
      </c>
    </row>
    <row r="35" ht="15" customHeight="1" spans="1:13">
      <c r="A35" s="10" t="s">
        <v>69</v>
      </c>
      <c r="B35" s="13">
        <f t="shared" si="25"/>
        <v>4198310.32</v>
      </c>
      <c r="C35" s="13">
        <f t="shared" si="26"/>
        <v>5572772.69</v>
      </c>
      <c r="D35" s="12" t="s">
        <v>70</v>
      </c>
      <c r="E35" s="13"/>
      <c r="F35" s="13"/>
      <c r="H35" s="10" t="s">
        <v>69</v>
      </c>
      <c r="I35" s="13">
        <f>合并分公司资产负债表!B35</f>
        <v>4198310.32</v>
      </c>
      <c r="J35" s="13">
        <f>合并分公司资产负债表!C35</f>
        <v>5572772.69</v>
      </c>
      <c r="K35" s="12" t="s">
        <v>70</v>
      </c>
      <c r="L35" s="13">
        <f>合并分公司资产负债表!E35</f>
        <v>0</v>
      </c>
      <c r="M35" s="13">
        <f>合并分公司资产负债表!F35</f>
        <v>0</v>
      </c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252664524</v>
      </c>
      <c r="F36" s="13">
        <f t="shared" ref="F36:F45" si="28">M36</f>
        <v>210609840</v>
      </c>
      <c r="G36" s="22">
        <f>E36-F36</f>
        <v>42054684</v>
      </c>
      <c r="H36" s="10" t="s">
        <v>71</v>
      </c>
      <c r="I36" s="13">
        <f>合并分公司资产负债表!B36</f>
        <v>0</v>
      </c>
      <c r="J36" s="13">
        <f>合并分公司资产负债表!C36</f>
        <v>0</v>
      </c>
      <c r="K36" s="12" t="s">
        <v>72</v>
      </c>
      <c r="L36" s="13">
        <f>合并分公司资产负债表!E36</f>
        <v>252664524</v>
      </c>
      <c r="M36" s="13">
        <f>合并分公司资产负债表!F36</f>
        <v>210609840</v>
      </c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>
        <f>合并分公司资产负债表!B37</f>
        <v>0</v>
      </c>
      <c r="J37" s="13">
        <f>合并分公司资产负债表!C37</f>
        <v>0</v>
      </c>
      <c r="K37" s="12" t="s">
        <v>74</v>
      </c>
      <c r="L37" s="13">
        <f>合并分公司资产负债表!E37</f>
        <v>0</v>
      </c>
      <c r="M37" s="13">
        <f>合并分公司资产负债表!F37</f>
        <v>0</v>
      </c>
    </row>
    <row r="38" ht="15" customHeight="1" spans="1:13">
      <c r="A38" s="10" t="s">
        <v>75</v>
      </c>
      <c r="B38" s="13">
        <f t="shared" si="25"/>
        <v>324847.14</v>
      </c>
      <c r="C38" s="13">
        <f t="shared" si="26"/>
        <v>420414.33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>
        <f>合并分公司资产负债表!B38</f>
        <v>324847.14</v>
      </c>
      <c r="J38" s="13">
        <f>合并分公司资产负债表!C38</f>
        <v>420414.33</v>
      </c>
      <c r="K38" s="12" t="s">
        <v>50</v>
      </c>
      <c r="L38" s="13">
        <f>合并分公司资产负债表!E38</f>
        <v>0</v>
      </c>
      <c r="M38" s="13">
        <f>合并分公司资产负债表!F38</f>
        <v>0</v>
      </c>
    </row>
    <row r="39" ht="15" customHeight="1" spans="1:13">
      <c r="A39" s="10" t="s">
        <v>76</v>
      </c>
      <c r="B39" s="14">
        <f>I39-C65*0.15-D69*0.15</f>
        <v>1736128.9455</v>
      </c>
      <c r="C39" s="13">
        <f t="shared" si="26"/>
        <v>1365269.04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>
        <f>合并分公司资产负债表!B39</f>
        <v>1756149.12</v>
      </c>
      <c r="J39" s="13">
        <f>合并分公司资产负债表!C39</f>
        <v>1365269.04</v>
      </c>
      <c r="K39" s="12" t="s">
        <v>52</v>
      </c>
      <c r="L39" s="13">
        <f>合并分公司资产负债表!E39</f>
        <v>0</v>
      </c>
      <c r="M39" s="13">
        <f>合并分公司资产负债表!F39</f>
        <v>0</v>
      </c>
    </row>
    <row r="40" ht="15" customHeight="1" spans="1:13">
      <c r="A40" s="10" t="s">
        <v>77</v>
      </c>
      <c r="B40" s="13">
        <f t="shared" si="25"/>
        <v>39115006.6</v>
      </c>
      <c r="C40" s="13">
        <f t="shared" si="26"/>
        <v>48449619.7</v>
      </c>
      <c r="D40" s="12" t="s">
        <v>78</v>
      </c>
      <c r="E40" s="13">
        <f t="shared" si="27"/>
        <v>16589744.45</v>
      </c>
      <c r="F40" s="13">
        <f t="shared" si="28"/>
        <v>59088132.27</v>
      </c>
      <c r="H40" s="10" t="s">
        <v>77</v>
      </c>
      <c r="I40" s="13">
        <f>合并分公司资产负债表!B40</f>
        <v>39115006.6</v>
      </c>
      <c r="J40" s="13">
        <f>合并分公司资产负债表!C40</f>
        <v>48449619.7</v>
      </c>
      <c r="K40" s="12" t="s">
        <v>78</v>
      </c>
      <c r="L40" s="13">
        <f>合并分公司资产负债表!E40</f>
        <v>16589744.45</v>
      </c>
      <c r="M40" s="13">
        <f>合并分公司资产负债表!F40</f>
        <v>59088132.27</v>
      </c>
    </row>
    <row r="41" ht="15" customHeight="1" spans="1:13">
      <c r="A41" s="23" t="s">
        <v>79</v>
      </c>
      <c r="B41" s="24">
        <f>SUM(B23:B40)</f>
        <v>50928638.1155</v>
      </c>
      <c r="C41" s="24">
        <f>SUM(C23:C40)</f>
        <v>90980380.95</v>
      </c>
      <c r="D41" s="12" t="s">
        <v>80</v>
      </c>
      <c r="E41" s="13">
        <f t="shared" si="27"/>
        <v>684671</v>
      </c>
      <c r="F41" s="13">
        <f t="shared" si="28"/>
        <v>1022504</v>
      </c>
      <c r="H41" s="23" t="s">
        <v>79</v>
      </c>
      <c r="I41" s="13">
        <f>合并分公司资产负债表!B41</f>
        <v>81003734.45</v>
      </c>
      <c r="J41" s="13">
        <f>合并分公司资产负债表!C41</f>
        <v>90980380.95</v>
      </c>
      <c r="K41" s="12" t="s">
        <v>80</v>
      </c>
      <c r="L41" s="13">
        <f>合并分公司资产负债表!E41</f>
        <v>684671</v>
      </c>
      <c r="M41" s="13">
        <f>合并分公司资产负债表!F41</f>
        <v>1022504</v>
      </c>
    </row>
    <row r="42" spans="1:13">
      <c r="A42" s="10"/>
      <c r="B42" s="13"/>
      <c r="C42" s="13"/>
      <c r="D42" s="12" t="s">
        <v>81</v>
      </c>
      <c r="E42" s="13">
        <f>L42-B56</f>
        <v>0</v>
      </c>
      <c r="F42" s="13">
        <f t="shared" si="28"/>
        <v>0</v>
      </c>
      <c r="H42" s="10"/>
      <c r="I42" s="13">
        <f>合并分公司资产负债表!B42</f>
        <v>0</v>
      </c>
      <c r="J42" s="13">
        <f>合并分公司资产负债表!C42</f>
        <v>0</v>
      </c>
      <c r="K42" s="12" t="s">
        <v>81</v>
      </c>
      <c r="L42" s="13">
        <f>合并分公司资产负债表!E42</f>
        <v>0</v>
      </c>
      <c r="M42" s="13">
        <f>合并分公司资产负债表!F42</f>
        <v>0</v>
      </c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>
        <f>合并分公司资产负债表!B43</f>
        <v>0</v>
      </c>
      <c r="J43" s="13">
        <f>合并分公司资产负债表!C43</f>
        <v>0</v>
      </c>
      <c r="K43" s="12" t="s">
        <v>82</v>
      </c>
      <c r="L43" s="13">
        <f>合并分公司资产负债表!E43</f>
        <v>0</v>
      </c>
      <c r="M43" s="13">
        <f>合并分公司资产负债表!F43</f>
        <v>0</v>
      </c>
    </row>
    <row r="44" spans="1:13">
      <c r="A44" s="10"/>
      <c r="B44" s="13"/>
      <c r="C44" s="13"/>
      <c r="D44" s="12" t="s">
        <v>83</v>
      </c>
      <c r="E44" s="13">
        <f t="shared" si="27"/>
        <v>30519617.5</v>
      </c>
      <c r="F44" s="13">
        <f t="shared" si="28"/>
        <v>30519617.5</v>
      </c>
      <c r="H44" s="10"/>
      <c r="I44" s="13">
        <f>合并分公司资产负债表!B44</f>
        <v>0</v>
      </c>
      <c r="J44" s="13">
        <f>合并分公司资产负债表!C44</f>
        <v>0</v>
      </c>
      <c r="K44" s="12" t="s">
        <v>83</v>
      </c>
      <c r="L44" s="13">
        <f>合并分公司资产负债表!E44</f>
        <v>30519617.5</v>
      </c>
      <c r="M44" s="13">
        <f>合并分公司资产负债表!F44</f>
        <v>30519617.5</v>
      </c>
    </row>
    <row r="45" spans="1:13">
      <c r="A45" s="10"/>
      <c r="B45" s="13"/>
      <c r="C45" s="13"/>
      <c r="D45" s="12" t="s">
        <v>84</v>
      </c>
      <c r="E45" s="14">
        <f>L45+C65+D69-C65*0.15-D69*0.15</f>
        <v>230375552.1055</v>
      </c>
      <c r="F45" s="13">
        <f t="shared" si="28"/>
        <v>209049401.53</v>
      </c>
      <c r="H45" s="10"/>
      <c r="I45" s="13">
        <f>合并分公司资产负债表!B45</f>
        <v>0</v>
      </c>
      <c r="J45" s="13">
        <f>合并分公司资产负债表!C45</f>
        <v>0</v>
      </c>
      <c r="K45" s="12" t="s">
        <v>84</v>
      </c>
      <c r="L45" s="13">
        <f>合并分公司资产负债表!E45</f>
        <v>230262104.45</v>
      </c>
      <c r="M45" s="13">
        <f>合并分公司资产负债表!F45</f>
        <v>209049401.53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529464767.0555</v>
      </c>
      <c r="F46" s="16">
        <f>SUM(F36:F37)+F40-F41+SUM(F42:F45)</f>
        <v>508244487.3</v>
      </c>
      <c r="H46" s="10"/>
      <c r="I46" s="13">
        <f>合并分公司资产负债表!B46</f>
        <v>0</v>
      </c>
      <c r="J46" s="13">
        <f>合并分公司资产负债表!C46</f>
        <v>0</v>
      </c>
      <c r="K46" s="17" t="s">
        <v>89</v>
      </c>
      <c r="L46" s="13">
        <f>合并分公司资产负债表!E46</f>
        <v>529351319.4</v>
      </c>
      <c r="M46" s="13">
        <f>合并分公司资产负债表!F46</f>
        <v>508244487.3</v>
      </c>
    </row>
    <row r="47" spans="1:13">
      <c r="A47" s="15" t="s">
        <v>90</v>
      </c>
      <c r="B47" s="21">
        <f>B21+B41</f>
        <v>645466440.9255</v>
      </c>
      <c r="C47" s="21">
        <f>C21+C41</f>
        <v>705552384.91</v>
      </c>
      <c r="D47" s="17" t="s">
        <v>91</v>
      </c>
      <c r="E47" s="21">
        <f>E34+E46</f>
        <v>691607635.5055</v>
      </c>
      <c r="F47" s="21">
        <f>F34+F46</f>
        <v>705552384.91</v>
      </c>
      <c r="H47" s="15" t="s">
        <v>90</v>
      </c>
      <c r="I47" s="13">
        <f>合并分公司资产负债表!B47</f>
        <v>707530128.24</v>
      </c>
      <c r="J47" s="13">
        <f>合并分公司资产负债表!C47</f>
        <v>705552384.91</v>
      </c>
      <c r="K47" s="17" t="s">
        <v>91</v>
      </c>
      <c r="L47" s="13">
        <f>合并分公司资产负债表!E47</f>
        <v>707530128.24</v>
      </c>
      <c r="M47" s="13">
        <f>合并分公司资产负债表!F47</f>
        <v>705552384.91</v>
      </c>
    </row>
    <row r="48" spans="5:6">
      <c r="E48" s="25">
        <f>B47-E47</f>
        <v>-46141194.58</v>
      </c>
      <c r="F48">
        <f>C47-F47</f>
        <v>0</v>
      </c>
    </row>
    <row r="49" spans="5:6">
      <c r="E49">
        <f>E47-I47</f>
        <v>-15922492.7345001</v>
      </c>
      <c r="F49">
        <f>F47-J47</f>
        <v>0</v>
      </c>
    </row>
    <row r="52" spans="1:3">
      <c r="A52" s="41" t="s">
        <v>95</v>
      </c>
      <c r="B52" s="41" t="s">
        <v>96</v>
      </c>
      <c r="C52" s="41"/>
    </row>
    <row r="53" spans="1:3">
      <c r="A53" s="41" t="s">
        <v>97</v>
      </c>
      <c r="B53" s="41">
        <f>子公司1!B53</f>
        <v>20000000</v>
      </c>
      <c r="C53" s="41" t="s">
        <v>98</v>
      </c>
    </row>
    <row r="54" s="71" customFormat="1" spans="1:8">
      <c r="A54" s="41" t="s">
        <v>97</v>
      </c>
      <c r="B54" s="41">
        <f>子公司2!C55</f>
        <v>10000000</v>
      </c>
      <c r="C54" s="41" t="s">
        <v>99</v>
      </c>
      <c r="D54"/>
      <c r="E54"/>
      <c r="F54"/>
      <c r="G54"/>
      <c r="H54"/>
    </row>
    <row r="55" s="71" customFormat="1" spans="1:8">
      <c r="A55" s="41" t="s">
        <v>97</v>
      </c>
      <c r="B55" s="41">
        <v>55076.16</v>
      </c>
      <c r="C55" s="41" t="s">
        <v>100</v>
      </c>
      <c r="D55"/>
      <c r="E55"/>
      <c r="F55"/>
      <c r="G55"/>
      <c r="H55"/>
    </row>
    <row r="56" s="71" customFormat="1" spans="1:8">
      <c r="A56" s="41" t="s">
        <v>101</v>
      </c>
      <c r="B56" s="41">
        <f>B55-子公司3!B51</f>
        <v>0</v>
      </c>
      <c r="C56" s="41" t="s">
        <v>100</v>
      </c>
      <c r="D56"/>
      <c r="E56"/>
      <c r="F56"/>
      <c r="G56"/>
      <c r="H56"/>
    </row>
    <row r="57" spans="1:4">
      <c r="A57" s="73" t="s">
        <v>102</v>
      </c>
      <c r="B57" s="73">
        <f>SUM(B53:B55)</f>
        <v>30055076.16</v>
      </c>
      <c r="C57" s="41"/>
      <c r="D57" t="s">
        <v>103</v>
      </c>
    </row>
    <row r="58" spans="1:5">
      <c r="A58" s="41" t="s">
        <v>104</v>
      </c>
      <c r="B58" s="41">
        <f>子公司2!C57</f>
        <v>18708221.94</v>
      </c>
      <c r="C58" s="41" t="s">
        <v>105</v>
      </c>
      <c r="D58">
        <v>89291.11</v>
      </c>
      <c r="E58">
        <f>B58*0.005-D58</f>
        <v>4249.99970000001</v>
      </c>
    </row>
    <row r="59" spans="1:5">
      <c r="A59" s="41" t="s">
        <v>104</v>
      </c>
      <c r="B59" s="41">
        <f>子公司2!C64</f>
        <v>4206941.52</v>
      </c>
      <c r="C59" s="41" t="s">
        <v>106</v>
      </c>
      <c r="D59">
        <v>21034.71</v>
      </c>
      <c r="E59">
        <f>B59*0.005-D59</f>
        <v>-0.00240000000121654</v>
      </c>
    </row>
    <row r="60" spans="1:5">
      <c r="A60" s="41" t="s">
        <v>104</v>
      </c>
      <c r="B60" s="41">
        <f>子公司2!C59</f>
        <v>460927.26</v>
      </c>
      <c r="C60" s="41" t="s">
        <v>107</v>
      </c>
      <c r="D60">
        <v>2304.64</v>
      </c>
      <c r="E60">
        <f>B60*0.005-D60</f>
        <v>-0.00369999999975335</v>
      </c>
    </row>
    <row r="61" spans="1:5">
      <c r="A61" s="41" t="s">
        <v>104</v>
      </c>
      <c r="B61" s="41">
        <f>子公司2!C62</f>
        <v>485.73</v>
      </c>
      <c r="C61" s="41" t="s">
        <v>108</v>
      </c>
      <c r="D61">
        <v>2.25</v>
      </c>
      <c r="E61">
        <f>B61*0.005-D61</f>
        <v>0.17865</v>
      </c>
    </row>
    <row r="62" spans="1:5">
      <c r="A62" s="41" t="s">
        <v>104</v>
      </c>
      <c r="B62" s="41">
        <f>子公司2!C67</f>
        <v>2100000</v>
      </c>
      <c r="C62" s="41" t="s">
        <v>99</v>
      </c>
      <c r="D62">
        <v>6500</v>
      </c>
      <c r="E62">
        <f>B62*0.005-D62</f>
        <v>4000</v>
      </c>
    </row>
    <row r="63" spans="1:3">
      <c r="A63" s="41" t="s">
        <v>104</v>
      </c>
      <c r="B63" s="41">
        <f>子公司2!C63</f>
        <v>0</v>
      </c>
      <c r="C63" s="41" t="s">
        <v>109</v>
      </c>
    </row>
    <row r="64" spans="1:3">
      <c r="A64" s="41" t="s">
        <v>104</v>
      </c>
      <c r="B64" s="41">
        <f>子公司1!B56</f>
        <v>5872</v>
      </c>
      <c r="C64" s="41" t="s">
        <v>110</v>
      </c>
    </row>
    <row r="65" spans="1:5">
      <c r="A65" s="73" t="s">
        <v>111</v>
      </c>
      <c r="B65" s="73">
        <f>SUM(B58:B64)</f>
        <v>25482448.45</v>
      </c>
      <c r="C65" s="41">
        <f>D65+E65</f>
        <v>127382.88</v>
      </c>
      <c r="D65" s="73">
        <f>SUM(D58:D63)</f>
        <v>119132.71</v>
      </c>
      <c r="E65" s="73">
        <f>ROUND(SUM(E58:E63),2)</f>
        <v>8250.17</v>
      </c>
    </row>
    <row r="66" spans="1:3">
      <c r="A66" s="41" t="s">
        <v>112</v>
      </c>
      <c r="B66" s="41"/>
      <c r="C66" s="41"/>
    </row>
    <row r="67" spans="1:8">
      <c r="A67" s="63" t="s">
        <v>113</v>
      </c>
      <c r="B67" s="74">
        <f>子公司2!C58</f>
        <v>797715.83</v>
      </c>
      <c r="C67" s="41" t="s">
        <v>114</v>
      </c>
      <c r="D67" s="71"/>
      <c r="E67" s="71"/>
      <c r="F67" s="71"/>
      <c r="G67" s="71"/>
      <c r="H67" s="71"/>
    </row>
    <row r="68" spans="1:3">
      <c r="A68" s="41" t="s">
        <v>115</v>
      </c>
      <c r="B68" s="41">
        <f>子公司1!B54</f>
        <v>14200000</v>
      </c>
      <c r="C68" s="41" t="s">
        <v>98</v>
      </c>
    </row>
    <row r="69" customFormat="1" spans="1:5">
      <c r="A69" s="41" t="s">
        <v>116</v>
      </c>
      <c r="B69" s="41">
        <f>子公司2!C66</f>
        <v>1216990.81</v>
      </c>
      <c r="C69" s="41" t="s">
        <v>117</v>
      </c>
      <c r="D69">
        <v>6084.95</v>
      </c>
      <c r="E69">
        <f>B69*0.005-D69</f>
        <v>0.0040500000004613</v>
      </c>
    </row>
    <row r="70" customFormat="1" spans="1:3">
      <c r="A70" s="41" t="s">
        <v>113</v>
      </c>
      <c r="B70" s="41">
        <f>子公司2!C65</f>
        <v>359600</v>
      </c>
      <c r="C70" s="41" t="s">
        <v>118</v>
      </c>
    </row>
    <row r="71" customFormat="1" spans="1:3">
      <c r="A71" s="41" t="s">
        <v>113</v>
      </c>
      <c r="B71" s="41"/>
      <c r="C71" s="55" t="s">
        <v>119</v>
      </c>
    </row>
    <row r="72" customFormat="1" spans="1:3">
      <c r="A72" s="41" t="s">
        <v>120</v>
      </c>
      <c r="B72" s="41">
        <f>子公司2!C61</f>
        <v>5422619.55</v>
      </c>
      <c r="C72" s="55" t="s">
        <v>121</v>
      </c>
    </row>
    <row r="73" spans="1:3">
      <c r="A73" s="41" t="s">
        <v>115</v>
      </c>
      <c r="B73" s="41">
        <f>子公司1!B55</f>
        <v>678624.56</v>
      </c>
      <c r="C73" s="55" t="s">
        <v>110</v>
      </c>
    </row>
    <row r="74" spans="1:2">
      <c r="A74" s="73"/>
      <c r="B74" s="73"/>
    </row>
  </sheetData>
  <mergeCells count="1">
    <mergeCell ref="A1:F1"/>
  </mergeCells>
  <pageMargins left="0.75" right="0.75" top="1" bottom="1" header="0.511805555555556" footer="0.511805555555556"/>
  <pageSetup paperSize="9" scale="5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view="pageBreakPreview" zoomScaleNormal="100" workbookViewId="0">
      <selection activeCell="B15" sqref="B15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16.125" customWidth="1"/>
    <col min="9" max="9" width="11.125" customWidth="1"/>
    <col min="10" max="11" width="14.75" customWidth="1"/>
    <col min="12" max="12" width="12.125" customWidth="1"/>
    <col min="13" max="13" width="14.75" customWidth="1"/>
    <col min="15" max="15" width="10.375"/>
  </cols>
  <sheetData>
    <row r="1" ht="33.95" customHeight="1" spans="1:6">
      <c r="A1" s="43" t="s">
        <v>93</v>
      </c>
      <c r="B1" s="43"/>
      <c r="C1" s="43"/>
      <c r="D1" s="43"/>
      <c r="E1" s="43"/>
      <c r="F1" s="43"/>
    </row>
    <row r="2" ht="15" customHeight="1" spans="1:6">
      <c r="A2" s="44"/>
      <c r="B2" s="44"/>
      <c r="C2" s="44"/>
      <c r="D2" s="44"/>
      <c r="E2" s="44"/>
      <c r="F2" s="45" t="s">
        <v>1</v>
      </c>
    </row>
    <row r="3" ht="14.1" customHeight="1" spans="1:6">
      <c r="A3" s="46" t="s">
        <v>122</v>
      </c>
      <c r="B3" s="46"/>
      <c r="C3" s="46" t="str">
        <f>母公司!C3</f>
        <v> 20XX  年     X月      XX  日</v>
      </c>
      <c r="D3" s="46"/>
      <c r="E3" s="44"/>
      <c r="F3" s="45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47" t="s">
        <v>5</v>
      </c>
      <c r="I4" s="48" t="s">
        <v>6</v>
      </c>
      <c r="J4" s="48" t="s">
        <v>7</v>
      </c>
      <c r="K4" s="48" t="s">
        <v>8</v>
      </c>
      <c r="L4" s="48" t="s">
        <v>6</v>
      </c>
      <c r="M4" s="48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49"/>
      <c r="J5" s="49"/>
      <c r="K5" s="12" t="s">
        <v>10</v>
      </c>
      <c r="L5" s="49"/>
      <c r="M5" s="49"/>
    </row>
    <row r="6" ht="17.1" customHeight="1" spans="1:13">
      <c r="A6" s="10" t="s">
        <v>11</v>
      </c>
      <c r="B6" s="13">
        <f t="shared" ref="B6:F6" si="0">I6</f>
        <v>2708772.94</v>
      </c>
      <c r="C6" s="13">
        <f t="shared" si="0"/>
        <v>17907541.9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50">
        <v>2708772.94</v>
      </c>
      <c r="J6" s="50">
        <v>17907541.9</v>
      </c>
      <c r="K6" s="12" t="s">
        <v>12</v>
      </c>
      <c r="L6" s="50">
        <v>0</v>
      </c>
      <c r="M6" s="50">
        <v>0</v>
      </c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50">
        <v>0</v>
      </c>
      <c r="J7" s="50">
        <v>0</v>
      </c>
      <c r="K7" s="12" t="s">
        <v>14</v>
      </c>
      <c r="L7" s="50">
        <v>0</v>
      </c>
      <c r="M7" s="50">
        <v>0</v>
      </c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50">
        <v>0</v>
      </c>
      <c r="J8" s="50">
        <v>0</v>
      </c>
      <c r="K8" s="12" t="s">
        <v>16</v>
      </c>
      <c r="L8" s="50">
        <v>0</v>
      </c>
      <c r="M8" s="50">
        <v>0</v>
      </c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50">
        <v>0</v>
      </c>
      <c r="J9" s="50">
        <v>0</v>
      </c>
      <c r="K9" s="12" t="s">
        <v>18</v>
      </c>
      <c r="L9" s="50">
        <v>0</v>
      </c>
      <c r="M9" s="50">
        <v>0</v>
      </c>
    </row>
    <row r="10" ht="15" customHeight="1" spans="1:13">
      <c r="A10" s="10" t="s">
        <v>19</v>
      </c>
      <c r="B10" s="14">
        <f>I10</f>
        <v>0</v>
      </c>
      <c r="C10" s="13">
        <f>J10</f>
        <v>0</v>
      </c>
      <c r="D10" s="12" t="s">
        <v>20</v>
      </c>
      <c r="E10" s="14">
        <f>L10</f>
        <v>0</v>
      </c>
      <c r="F10" s="13">
        <f>M10</f>
        <v>0</v>
      </c>
      <c r="H10" s="10" t="s">
        <v>19</v>
      </c>
      <c r="I10" s="50">
        <v>0</v>
      </c>
      <c r="J10" s="50">
        <v>0</v>
      </c>
      <c r="K10" s="12" t="s">
        <v>20</v>
      </c>
      <c r="L10" s="50">
        <v>0</v>
      </c>
      <c r="M10" s="50">
        <v>0</v>
      </c>
    </row>
    <row r="11" ht="15" customHeight="1" spans="1:13">
      <c r="A11" s="10" t="s">
        <v>21</v>
      </c>
      <c r="B11" s="13">
        <f t="shared" ref="B11:F11" si="4">I11</f>
        <v>0</v>
      </c>
      <c r="C11" s="13">
        <f t="shared" si="4"/>
        <v>0</v>
      </c>
      <c r="D11" s="12" t="s">
        <v>22</v>
      </c>
      <c r="E11" s="13">
        <f t="shared" si="4"/>
        <v>0</v>
      </c>
      <c r="F11" s="13">
        <f t="shared" si="4"/>
        <v>0</v>
      </c>
      <c r="H11" s="10" t="s">
        <v>21</v>
      </c>
      <c r="I11" s="50">
        <v>0</v>
      </c>
      <c r="J11" s="50">
        <v>0</v>
      </c>
      <c r="K11" s="12" t="s">
        <v>22</v>
      </c>
      <c r="L11" s="50">
        <v>0</v>
      </c>
      <c r="M11" s="50">
        <v>0</v>
      </c>
    </row>
    <row r="12" ht="15" customHeight="1" spans="1:13">
      <c r="A12" s="10" t="s">
        <v>23</v>
      </c>
      <c r="B12" s="13">
        <f t="shared" ref="B12:F12" si="5">I12</f>
        <v>0</v>
      </c>
      <c r="C12" s="13">
        <f t="shared" si="5"/>
        <v>0</v>
      </c>
      <c r="D12" s="12" t="s">
        <v>24</v>
      </c>
      <c r="E12" s="13">
        <f t="shared" si="5"/>
        <v>0</v>
      </c>
      <c r="F12" s="13">
        <f t="shared" si="5"/>
        <v>0</v>
      </c>
      <c r="H12" s="10" t="s">
        <v>23</v>
      </c>
      <c r="I12" s="50">
        <v>0</v>
      </c>
      <c r="J12" s="50">
        <v>0</v>
      </c>
      <c r="K12" s="12" t="s">
        <v>24</v>
      </c>
      <c r="L12" s="50">
        <v>0</v>
      </c>
      <c r="M12" s="50">
        <v>0</v>
      </c>
    </row>
    <row r="13" ht="15" customHeight="1" spans="1:13">
      <c r="A13" s="10" t="s">
        <v>25</v>
      </c>
      <c r="B13" s="14">
        <f>I13-B54-B55</f>
        <v>76511.7899999996</v>
      </c>
      <c r="C13" s="13">
        <f t="shared" ref="B13:F13" si="6">J13</f>
        <v>76511.79</v>
      </c>
      <c r="D13" s="12" t="s">
        <v>26</v>
      </c>
      <c r="E13" s="13">
        <f t="shared" si="6"/>
        <v>75588.23</v>
      </c>
      <c r="F13" s="13">
        <f t="shared" si="6"/>
        <v>21808.9</v>
      </c>
      <c r="H13" s="10" t="s">
        <v>25</v>
      </c>
      <c r="I13" s="50">
        <v>14955136.35</v>
      </c>
      <c r="J13" s="50">
        <v>76511.79</v>
      </c>
      <c r="K13" s="12" t="s">
        <v>26</v>
      </c>
      <c r="L13" s="50">
        <v>75588.23</v>
      </c>
      <c r="M13" s="50">
        <v>21808.9</v>
      </c>
    </row>
    <row r="14" ht="15" customHeight="1" spans="1:13">
      <c r="A14" s="10" t="s">
        <v>27</v>
      </c>
      <c r="B14" s="13">
        <f t="shared" ref="B14:F14" si="7">I14</f>
        <v>0</v>
      </c>
      <c r="C14" s="13">
        <f t="shared" si="7"/>
        <v>0</v>
      </c>
      <c r="D14" s="12" t="s">
        <v>28</v>
      </c>
      <c r="E14" s="13">
        <f t="shared" si="7"/>
        <v>772.77</v>
      </c>
      <c r="F14" s="13">
        <f t="shared" si="7"/>
        <v>0</v>
      </c>
      <c r="H14" s="10" t="s">
        <v>27</v>
      </c>
      <c r="I14" s="50">
        <v>0</v>
      </c>
      <c r="J14" s="50">
        <v>0</v>
      </c>
      <c r="K14" s="12" t="s">
        <v>28</v>
      </c>
      <c r="L14" s="50">
        <v>772.77</v>
      </c>
      <c r="M14" s="50">
        <v>0</v>
      </c>
    </row>
    <row r="15" ht="15" customHeight="1" spans="1:13">
      <c r="A15" s="10" t="s">
        <v>29</v>
      </c>
      <c r="B15" s="13">
        <f t="shared" ref="B15:F15" si="8">I15</f>
        <v>0</v>
      </c>
      <c r="C15" s="13">
        <f t="shared" si="8"/>
        <v>0</v>
      </c>
      <c r="D15" s="12" t="s">
        <v>30</v>
      </c>
      <c r="E15" s="14">
        <f>L15-B56</f>
        <v>5931</v>
      </c>
      <c r="F15" s="13">
        <f t="shared" si="8"/>
        <v>0</v>
      </c>
      <c r="H15" s="10" t="s">
        <v>29</v>
      </c>
      <c r="I15" s="50">
        <v>0</v>
      </c>
      <c r="J15" s="50">
        <v>0</v>
      </c>
      <c r="K15" s="12" t="s">
        <v>30</v>
      </c>
      <c r="L15" s="50">
        <v>11803</v>
      </c>
      <c r="M15" s="50">
        <v>0</v>
      </c>
    </row>
    <row r="16" ht="15" customHeight="1" spans="1:13">
      <c r="A16" s="10" t="s">
        <v>31</v>
      </c>
      <c r="B16" s="13">
        <f t="shared" ref="B16:F16" si="9">I16</f>
        <v>0</v>
      </c>
      <c r="C16" s="13">
        <f t="shared" si="9"/>
        <v>0</v>
      </c>
      <c r="D16" s="12" t="s">
        <v>32</v>
      </c>
      <c r="E16" s="13">
        <f t="shared" si="9"/>
        <v>0</v>
      </c>
      <c r="F16" s="13">
        <f t="shared" si="9"/>
        <v>0</v>
      </c>
      <c r="H16" s="10" t="s">
        <v>31</v>
      </c>
      <c r="I16" s="50">
        <v>0</v>
      </c>
      <c r="J16" s="50">
        <v>0</v>
      </c>
      <c r="K16" s="12" t="s">
        <v>32</v>
      </c>
      <c r="L16" s="50">
        <v>0</v>
      </c>
      <c r="M16" s="50">
        <v>0</v>
      </c>
    </row>
    <row r="17" ht="15" customHeight="1" spans="1:13">
      <c r="A17" s="10" t="s">
        <v>33</v>
      </c>
      <c r="B17" s="13">
        <f t="shared" ref="B17:F17" si="10">I17</f>
        <v>0</v>
      </c>
      <c r="C17" s="13">
        <f t="shared" si="10"/>
        <v>0</v>
      </c>
      <c r="D17" s="12" t="s">
        <v>34</v>
      </c>
      <c r="E17" s="13">
        <f t="shared" si="10"/>
        <v>0</v>
      </c>
      <c r="F17" s="13">
        <f t="shared" si="10"/>
        <v>0</v>
      </c>
      <c r="H17" s="10" t="s">
        <v>33</v>
      </c>
      <c r="I17" s="50">
        <v>0</v>
      </c>
      <c r="J17" s="50">
        <v>0</v>
      </c>
      <c r="K17" s="12" t="s">
        <v>34</v>
      </c>
      <c r="L17" s="50">
        <v>0</v>
      </c>
      <c r="M17" s="50">
        <v>0</v>
      </c>
    </row>
    <row r="18" ht="15" customHeight="1" spans="1:13">
      <c r="A18" s="10" t="s">
        <v>35</v>
      </c>
      <c r="B18" s="13">
        <f t="shared" ref="B18:F18" si="11">I18</f>
        <v>0</v>
      </c>
      <c r="C18" s="13">
        <f t="shared" si="11"/>
        <v>0</v>
      </c>
      <c r="D18" s="12" t="s">
        <v>36</v>
      </c>
      <c r="E18" s="13">
        <f t="shared" si="11"/>
        <v>0</v>
      </c>
      <c r="F18" s="13">
        <f t="shared" si="11"/>
        <v>0</v>
      </c>
      <c r="H18" s="10" t="s">
        <v>35</v>
      </c>
      <c r="I18" s="50">
        <v>0</v>
      </c>
      <c r="J18" s="50">
        <v>0</v>
      </c>
      <c r="K18" s="12" t="s">
        <v>36</v>
      </c>
      <c r="L18" s="50">
        <v>0</v>
      </c>
      <c r="M18" s="50">
        <v>0</v>
      </c>
    </row>
    <row r="19" ht="15" customHeight="1" spans="1:13">
      <c r="A19" s="10" t="s">
        <v>37</v>
      </c>
      <c r="B19" s="13">
        <f t="shared" ref="B19:F19" si="12">I19</f>
        <v>0</v>
      </c>
      <c r="C19" s="13">
        <f t="shared" si="12"/>
        <v>0</v>
      </c>
      <c r="D19" s="12" t="s">
        <v>38</v>
      </c>
      <c r="E19" s="13">
        <f t="shared" si="12"/>
        <v>0</v>
      </c>
      <c r="F19" s="13">
        <f t="shared" si="12"/>
        <v>0</v>
      </c>
      <c r="H19" s="10" t="s">
        <v>37</v>
      </c>
      <c r="I19" s="50">
        <v>0</v>
      </c>
      <c r="J19" s="50">
        <v>0</v>
      </c>
      <c r="K19" s="12" t="s">
        <v>38</v>
      </c>
      <c r="L19" s="50">
        <v>0</v>
      </c>
      <c r="M19" s="50">
        <v>0</v>
      </c>
    </row>
    <row r="20" ht="15" customHeight="1" spans="1:13">
      <c r="A20" s="10" t="s">
        <v>39</v>
      </c>
      <c r="B20" s="13">
        <f t="shared" ref="B20:F20" si="13">I20</f>
        <v>0</v>
      </c>
      <c r="C20" s="13">
        <f t="shared" si="13"/>
        <v>0</v>
      </c>
      <c r="D20" s="12" t="s">
        <v>40</v>
      </c>
      <c r="E20" s="13">
        <f t="shared" si="13"/>
        <v>0</v>
      </c>
      <c r="F20" s="13">
        <f t="shared" si="13"/>
        <v>0</v>
      </c>
      <c r="H20" s="10" t="s">
        <v>39</v>
      </c>
      <c r="I20" s="50">
        <v>0</v>
      </c>
      <c r="J20" s="50">
        <v>0</v>
      </c>
      <c r="K20" s="12" t="s">
        <v>40</v>
      </c>
      <c r="L20" s="50">
        <v>0</v>
      </c>
      <c r="M20" s="50">
        <v>0</v>
      </c>
    </row>
    <row r="21" ht="15" customHeight="1" spans="1:13">
      <c r="A21" s="15" t="s">
        <v>41</v>
      </c>
      <c r="B21" s="16">
        <f>SUM(B6:B13)+SUM(B16:B20)</f>
        <v>2785284.73</v>
      </c>
      <c r="C21" s="16">
        <f>SUM(C6:C13)+SUM(C16:C20)</f>
        <v>17984053.69</v>
      </c>
      <c r="D21" s="17" t="s">
        <v>42</v>
      </c>
      <c r="E21" s="16">
        <f>SUM(E6:E15)+SUM(E18:E20)</f>
        <v>82292</v>
      </c>
      <c r="F21" s="16">
        <f>SUM(F6:F15)+SUM(F18:F20)</f>
        <v>21808.9</v>
      </c>
      <c r="H21" s="15" t="s">
        <v>41</v>
      </c>
      <c r="I21" s="51">
        <v>17663909.29</v>
      </c>
      <c r="J21" s="51">
        <v>17984053.69</v>
      </c>
      <c r="K21" s="17" t="s">
        <v>42</v>
      </c>
      <c r="L21" s="51">
        <v>88164</v>
      </c>
      <c r="M21" s="51">
        <v>21808.9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52"/>
      <c r="J22" s="52"/>
      <c r="K22" s="20" t="s">
        <v>44</v>
      </c>
      <c r="L22" s="52"/>
      <c r="M22" s="52"/>
    </row>
    <row r="23" ht="15" customHeight="1" spans="1:13">
      <c r="A23" s="18" t="s">
        <v>45</v>
      </c>
      <c r="B23" s="13">
        <f t="shared" ref="B23:F23" si="14">I23</f>
        <v>0</v>
      </c>
      <c r="C23" s="13">
        <f t="shared" si="14"/>
        <v>0</v>
      </c>
      <c r="D23" s="20" t="s">
        <v>46</v>
      </c>
      <c r="E23" s="13">
        <f t="shared" si="14"/>
        <v>0</v>
      </c>
      <c r="F23" s="13">
        <f t="shared" si="14"/>
        <v>0</v>
      </c>
      <c r="H23" s="18" t="s">
        <v>45</v>
      </c>
      <c r="I23" s="52">
        <v>0</v>
      </c>
      <c r="J23" s="52">
        <v>0</v>
      </c>
      <c r="K23" s="20" t="s">
        <v>46</v>
      </c>
      <c r="L23" s="52">
        <v>0</v>
      </c>
      <c r="M23" s="52">
        <v>0</v>
      </c>
    </row>
    <row r="24" ht="15" customHeight="1" spans="1:13">
      <c r="A24" s="18" t="s">
        <v>47</v>
      </c>
      <c r="B24" s="13">
        <f t="shared" ref="B24:F24" si="15">I24</f>
        <v>0</v>
      </c>
      <c r="C24" s="13">
        <f t="shared" si="15"/>
        <v>0</v>
      </c>
      <c r="D24" s="20" t="s">
        <v>48</v>
      </c>
      <c r="E24" s="13">
        <f t="shared" si="15"/>
        <v>0</v>
      </c>
      <c r="F24" s="13">
        <f t="shared" si="15"/>
        <v>0</v>
      </c>
      <c r="H24" s="18" t="s">
        <v>47</v>
      </c>
      <c r="I24" s="52">
        <v>0</v>
      </c>
      <c r="J24" s="52">
        <v>0</v>
      </c>
      <c r="K24" s="20" t="s">
        <v>48</v>
      </c>
      <c r="L24" s="52">
        <v>0</v>
      </c>
      <c r="M24" s="52">
        <v>0</v>
      </c>
    </row>
    <row r="25" ht="15" customHeight="1" spans="1:13">
      <c r="A25" s="18" t="s">
        <v>49</v>
      </c>
      <c r="B25" s="13">
        <f t="shared" ref="B25:F25" si="16">I25</f>
        <v>0</v>
      </c>
      <c r="C25" s="13">
        <f t="shared" si="16"/>
        <v>0</v>
      </c>
      <c r="D25" s="20" t="s">
        <v>50</v>
      </c>
      <c r="E25" s="13">
        <f t="shared" si="16"/>
        <v>0</v>
      </c>
      <c r="F25" s="13">
        <f t="shared" si="16"/>
        <v>0</v>
      </c>
      <c r="H25" s="18" t="s">
        <v>49</v>
      </c>
      <c r="I25" s="52">
        <v>0</v>
      </c>
      <c r="J25" s="52">
        <v>0</v>
      </c>
      <c r="K25" s="20" t="s">
        <v>50</v>
      </c>
      <c r="L25" s="52">
        <v>0</v>
      </c>
      <c r="M25" s="52">
        <v>0</v>
      </c>
    </row>
    <row r="26" ht="15" customHeight="1" spans="1:13">
      <c r="A26" s="18" t="s">
        <v>51</v>
      </c>
      <c r="B26" s="13">
        <f t="shared" ref="B26:F26" si="17">I26</f>
        <v>0</v>
      </c>
      <c r="C26" s="13">
        <f t="shared" si="17"/>
        <v>0</v>
      </c>
      <c r="D26" s="20" t="s">
        <v>52</v>
      </c>
      <c r="E26" s="13">
        <f t="shared" si="17"/>
        <v>0</v>
      </c>
      <c r="F26" s="13">
        <f t="shared" si="17"/>
        <v>0</v>
      </c>
      <c r="H26" s="18" t="s">
        <v>51</v>
      </c>
      <c r="I26" s="52">
        <v>0</v>
      </c>
      <c r="J26" s="52">
        <v>0</v>
      </c>
      <c r="K26" s="20" t="s">
        <v>52</v>
      </c>
      <c r="L26" s="52">
        <v>0</v>
      </c>
      <c r="M26" s="52">
        <v>0</v>
      </c>
    </row>
    <row r="27" ht="15" customHeight="1" spans="1:13">
      <c r="A27" s="18" t="s">
        <v>53</v>
      </c>
      <c r="B27" s="13">
        <f t="shared" ref="B27:F27" si="18">I27</f>
        <v>3000000</v>
      </c>
      <c r="C27" s="13">
        <f t="shared" si="18"/>
        <v>3000000</v>
      </c>
      <c r="D27" s="20" t="s">
        <v>54</v>
      </c>
      <c r="E27" s="13">
        <f t="shared" si="18"/>
        <v>0</v>
      </c>
      <c r="F27" s="13">
        <f t="shared" si="18"/>
        <v>0</v>
      </c>
      <c r="H27" s="18" t="s">
        <v>53</v>
      </c>
      <c r="I27" s="52">
        <v>3000000</v>
      </c>
      <c r="J27" s="52">
        <v>3000000</v>
      </c>
      <c r="K27" s="20" t="s">
        <v>54</v>
      </c>
      <c r="L27" s="52">
        <v>0</v>
      </c>
      <c r="M27" s="52">
        <v>0</v>
      </c>
    </row>
    <row r="28" ht="20.1" customHeight="1" spans="1:13">
      <c r="A28" s="18" t="s">
        <v>55</v>
      </c>
      <c r="B28" s="13">
        <f t="shared" ref="B28:F28" si="19">I28</f>
        <v>0</v>
      </c>
      <c r="C28" s="13">
        <f t="shared" si="19"/>
        <v>0</v>
      </c>
      <c r="D28" s="20" t="s">
        <v>56</v>
      </c>
      <c r="E28" s="13">
        <f t="shared" si="19"/>
        <v>0</v>
      </c>
      <c r="F28" s="13">
        <f t="shared" si="19"/>
        <v>0</v>
      </c>
      <c r="H28" s="18" t="s">
        <v>55</v>
      </c>
      <c r="I28" s="52">
        <v>0</v>
      </c>
      <c r="J28" s="52">
        <v>0</v>
      </c>
      <c r="K28" s="20" t="s">
        <v>56</v>
      </c>
      <c r="L28" s="52">
        <v>0</v>
      </c>
      <c r="M28" s="52">
        <v>0</v>
      </c>
    </row>
    <row r="29" ht="15" customHeight="1" spans="1:13">
      <c r="A29" s="18" t="s">
        <v>57</v>
      </c>
      <c r="B29" s="13">
        <f t="shared" ref="B29:F29" si="20">I29</f>
        <v>0</v>
      </c>
      <c r="C29" s="13">
        <f t="shared" si="20"/>
        <v>0</v>
      </c>
      <c r="D29" s="20" t="s">
        <v>58</v>
      </c>
      <c r="E29" s="13">
        <f t="shared" si="20"/>
        <v>0</v>
      </c>
      <c r="F29" s="13">
        <f t="shared" si="20"/>
        <v>0</v>
      </c>
      <c r="H29" s="18" t="s">
        <v>57</v>
      </c>
      <c r="I29" s="52">
        <v>0</v>
      </c>
      <c r="J29" s="52">
        <v>0</v>
      </c>
      <c r="K29" s="20" t="s">
        <v>58</v>
      </c>
      <c r="L29" s="52">
        <v>0</v>
      </c>
      <c r="M29" s="52">
        <v>0</v>
      </c>
    </row>
    <row r="30" ht="15" customHeight="1" spans="1:13">
      <c r="A30" s="18" t="s">
        <v>59</v>
      </c>
      <c r="B30" s="13">
        <f t="shared" ref="B30:F30" si="21">I30</f>
        <v>0</v>
      </c>
      <c r="C30" s="13">
        <f t="shared" si="21"/>
        <v>0</v>
      </c>
      <c r="D30" s="20" t="s">
        <v>60</v>
      </c>
      <c r="E30" s="13">
        <f t="shared" si="21"/>
        <v>0</v>
      </c>
      <c r="F30" s="13">
        <f t="shared" si="21"/>
        <v>0</v>
      </c>
      <c r="H30" s="18" t="s">
        <v>59</v>
      </c>
      <c r="I30" s="52">
        <v>0</v>
      </c>
      <c r="J30" s="52">
        <v>0</v>
      </c>
      <c r="K30" s="20" t="s">
        <v>60</v>
      </c>
      <c r="L30" s="52">
        <v>0</v>
      </c>
      <c r="M30" s="52">
        <v>0</v>
      </c>
    </row>
    <row r="31" ht="15" customHeight="1" spans="1:13">
      <c r="A31" s="10" t="s">
        <v>61</v>
      </c>
      <c r="B31" s="13">
        <f t="shared" ref="B31:F31" si="22">I31</f>
        <v>0</v>
      </c>
      <c r="C31" s="13">
        <f t="shared" si="22"/>
        <v>0</v>
      </c>
      <c r="D31" s="20" t="s">
        <v>62</v>
      </c>
      <c r="E31" s="13">
        <f t="shared" si="22"/>
        <v>0</v>
      </c>
      <c r="F31" s="13">
        <f t="shared" si="22"/>
        <v>0</v>
      </c>
      <c r="H31" s="10" t="s">
        <v>61</v>
      </c>
      <c r="I31" s="50">
        <v>0</v>
      </c>
      <c r="J31" s="50">
        <v>0</v>
      </c>
      <c r="K31" s="20" t="s">
        <v>62</v>
      </c>
      <c r="L31" s="52">
        <v>0</v>
      </c>
      <c r="M31" s="52">
        <v>0</v>
      </c>
    </row>
    <row r="32" ht="15" customHeight="1" spans="1:13">
      <c r="A32" s="10" t="s">
        <v>63</v>
      </c>
      <c r="B32" s="13">
        <f t="shared" ref="B32:F32" si="23">I32</f>
        <v>0</v>
      </c>
      <c r="C32" s="13">
        <f t="shared" si="23"/>
        <v>0</v>
      </c>
      <c r="D32" s="12" t="s">
        <v>64</v>
      </c>
      <c r="E32" s="13">
        <f t="shared" si="23"/>
        <v>0</v>
      </c>
      <c r="F32" s="13">
        <f t="shared" si="23"/>
        <v>0</v>
      </c>
      <c r="H32" s="10" t="s">
        <v>63</v>
      </c>
      <c r="I32" s="50">
        <v>0</v>
      </c>
      <c r="J32" s="50">
        <v>0</v>
      </c>
      <c r="K32" s="12" t="s">
        <v>64</v>
      </c>
      <c r="L32" s="50">
        <v>0</v>
      </c>
      <c r="M32" s="50">
        <v>0</v>
      </c>
    </row>
    <row r="33" ht="15" customHeight="1" spans="1:13">
      <c r="A33" s="10" t="s">
        <v>65</v>
      </c>
      <c r="B33" s="13">
        <f t="shared" ref="B33:B40" si="24">I33</f>
        <v>0</v>
      </c>
      <c r="C33" s="13">
        <f t="shared" ref="C33:C40" si="25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50">
        <v>0</v>
      </c>
      <c r="J33" s="50">
        <v>0</v>
      </c>
      <c r="K33" s="17" t="s">
        <v>66</v>
      </c>
      <c r="L33" s="51">
        <v>0</v>
      </c>
      <c r="M33" s="51">
        <v>0</v>
      </c>
    </row>
    <row r="34" ht="15" customHeight="1" spans="1:13">
      <c r="A34" s="10" t="s">
        <v>67</v>
      </c>
      <c r="B34" s="13">
        <f t="shared" si="24"/>
        <v>0</v>
      </c>
      <c r="C34" s="13">
        <f t="shared" si="25"/>
        <v>0</v>
      </c>
      <c r="D34" s="17" t="s">
        <v>68</v>
      </c>
      <c r="E34" s="21">
        <f>E21+E33</f>
        <v>82292</v>
      </c>
      <c r="F34" s="21">
        <f>F21+F33</f>
        <v>21808.9</v>
      </c>
      <c r="H34" s="10" t="s">
        <v>67</v>
      </c>
      <c r="I34" s="50">
        <v>0</v>
      </c>
      <c r="J34" s="50">
        <v>0</v>
      </c>
      <c r="K34" s="17" t="s">
        <v>68</v>
      </c>
      <c r="L34" s="51">
        <v>88164</v>
      </c>
      <c r="M34" s="51">
        <v>21808.9</v>
      </c>
    </row>
    <row r="35" ht="15" customHeight="1" spans="1:13">
      <c r="A35" s="10" t="s">
        <v>69</v>
      </c>
      <c r="B35" s="13">
        <f t="shared" si="24"/>
        <v>0</v>
      </c>
      <c r="C35" s="13">
        <f t="shared" si="25"/>
        <v>0</v>
      </c>
      <c r="D35" s="12" t="s">
        <v>70</v>
      </c>
      <c r="E35" s="13"/>
      <c r="F35" s="13"/>
      <c r="H35" s="10" t="s">
        <v>69</v>
      </c>
      <c r="I35" s="50">
        <v>0</v>
      </c>
      <c r="J35" s="50">
        <v>0</v>
      </c>
      <c r="K35" s="12" t="s">
        <v>70</v>
      </c>
      <c r="L35" s="50"/>
      <c r="M35" s="50"/>
    </row>
    <row r="36" ht="15" customHeight="1" spans="1:13">
      <c r="A36" s="10" t="s">
        <v>71</v>
      </c>
      <c r="B36" s="13">
        <f t="shared" si="24"/>
        <v>0</v>
      </c>
      <c r="C36" s="13">
        <f t="shared" si="25"/>
        <v>0</v>
      </c>
      <c r="D36" s="12" t="s">
        <v>72</v>
      </c>
      <c r="E36" s="14">
        <f>L36-B53</f>
        <v>0</v>
      </c>
      <c r="F36" s="13">
        <f t="shared" ref="F36:F48" si="26">M36</f>
        <v>20000000</v>
      </c>
      <c r="H36" s="10" t="s">
        <v>71</v>
      </c>
      <c r="I36" s="50">
        <v>0</v>
      </c>
      <c r="J36" s="50">
        <v>0</v>
      </c>
      <c r="K36" s="12" t="s">
        <v>72</v>
      </c>
      <c r="L36" s="50">
        <v>20000000</v>
      </c>
      <c r="M36" s="50">
        <v>20000000</v>
      </c>
    </row>
    <row r="37" ht="15" customHeight="1" spans="1:13">
      <c r="A37" s="10" t="s">
        <v>73</v>
      </c>
      <c r="B37" s="13">
        <f t="shared" si="24"/>
        <v>0</v>
      </c>
      <c r="C37" s="13">
        <f t="shared" si="25"/>
        <v>0</v>
      </c>
      <c r="D37" s="12" t="s">
        <v>74</v>
      </c>
      <c r="E37" s="13">
        <f t="shared" ref="E37:E45" si="27">L37</f>
        <v>0</v>
      </c>
      <c r="F37" s="13">
        <f t="shared" si="26"/>
        <v>0</v>
      </c>
      <c r="H37" s="10" t="s">
        <v>73</v>
      </c>
      <c r="I37" s="50">
        <v>0</v>
      </c>
      <c r="J37" s="50">
        <v>0</v>
      </c>
      <c r="K37" s="12" t="s">
        <v>74</v>
      </c>
      <c r="L37" s="50">
        <v>0</v>
      </c>
      <c r="M37" s="50">
        <v>0</v>
      </c>
    </row>
    <row r="38" ht="15" customHeight="1" spans="1:13">
      <c r="A38" s="10" t="s">
        <v>75</v>
      </c>
      <c r="B38" s="13">
        <f t="shared" si="24"/>
        <v>0</v>
      </c>
      <c r="C38" s="13">
        <f t="shared" si="25"/>
        <v>0</v>
      </c>
      <c r="D38" s="12" t="s">
        <v>50</v>
      </c>
      <c r="E38" s="13">
        <f t="shared" si="27"/>
        <v>0</v>
      </c>
      <c r="F38" s="13">
        <f t="shared" si="26"/>
        <v>0</v>
      </c>
      <c r="H38" s="10" t="s">
        <v>75</v>
      </c>
      <c r="I38" s="50">
        <v>0</v>
      </c>
      <c r="J38" s="50">
        <v>0</v>
      </c>
      <c r="K38" s="12" t="s">
        <v>50</v>
      </c>
      <c r="L38" s="50">
        <v>0</v>
      </c>
      <c r="M38" s="50">
        <v>0</v>
      </c>
    </row>
    <row r="39" ht="15" customHeight="1" spans="1:13">
      <c r="A39" s="10" t="s">
        <v>76</v>
      </c>
      <c r="B39" s="13">
        <f t="shared" si="24"/>
        <v>1010.03</v>
      </c>
      <c r="C39" s="13">
        <f t="shared" si="25"/>
        <v>1010.03</v>
      </c>
      <c r="D39" s="12" t="s">
        <v>52</v>
      </c>
      <c r="E39" s="13">
        <f t="shared" si="27"/>
        <v>0</v>
      </c>
      <c r="F39" s="13">
        <f t="shared" si="26"/>
        <v>0</v>
      </c>
      <c r="H39" s="10" t="s">
        <v>76</v>
      </c>
      <c r="I39" s="50">
        <v>1010.03</v>
      </c>
      <c r="J39" s="50">
        <v>1010.03</v>
      </c>
      <c r="K39" s="12" t="s">
        <v>52</v>
      </c>
      <c r="L39" s="50">
        <v>0</v>
      </c>
      <c r="M39" s="50">
        <v>0</v>
      </c>
    </row>
    <row r="40" ht="15" customHeight="1" spans="1:13">
      <c r="A40" s="10" t="s">
        <v>77</v>
      </c>
      <c r="B40" s="13">
        <f t="shared" si="24"/>
        <v>0</v>
      </c>
      <c r="C40" s="13">
        <f t="shared" si="25"/>
        <v>0</v>
      </c>
      <c r="D40" s="12" t="s">
        <v>78</v>
      </c>
      <c r="E40" s="13">
        <f t="shared" si="27"/>
        <v>0</v>
      </c>
      <c r="F40" s="13">
        <f t="shared" si="26"/>
        <v>0</v>
      </c>
      <c r="H40" s="10" t="s">
        <v>77</v>
      </c>
      <c r="I40" s="50">
        <v>0</v>
      </c>
      <c r="J40" s="50">
        <v>0</v>
      </c>
      <c r="K40" s="12" t="s">
        <v>78</v>
      </c>
      <c r="L40" s="50">
        <v>0</v>
      </c>
      <c r="M40" s="50">
        <v>0</v>
      </c>
    </row>
    <row r="41" ht="15" customHeight="1" spans="1:13">
      <c r="A41" s="23" t="s">
        <v>79</v>
      </c>
      <c r="B41" s="24">
        <f>SUM(B23:B40)</f>
        <v>3001010.03</v>
      </c>
      <c r="C41" s="24">
        <f>SUM(C23:C40)</f>
        <v>3001010.03</v>
      </c>
      <c r="D41" s="12" t="s">
        <v>80</v>
      </c>
      <c r="E41" s="13">
        <f t="shared" si="27"/>
        <v>0</v>
      </c>
      <c r="F41" s="13">
        <f t="shared" si="26"/>
        <v>0</v>
      </c>
      <c r="H41" s="23" t="s">
        <v>79</v>
      </c>
      <c r="I41" s="53">
        <v>3001010.03</v>
      </c>
      <c r="J41" s="53">
        <v>3001010.03</v>
      </c>
      <c r="K41" s="12" t="s">
        <v>80</v>
      </c>
      <c r="L41" s="50">
        <v>0</v>
      </c>
      <c r="M41" s="50">
        <v>0</v>
      </c>
    </row>
    <row r="42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6"/>
        <v>0</v>
      </c>
      <c r="H42" s="10"/>
      <c r="I42" s="50"/>
      <c r="J42" s="50"/>
      <c r="K42" s="12" t="s">
        <v>81</v>
      </c>
      <c r="L42" s="50">
        <v>0</v>
      </c>
      <c r="M42" s="50">
        <v>0</v>
      </c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6"/>
        <v>0</v>
      </c>
      <c r="H43" s="10"/>
      <c r="I43" s="50"/>
      <c r="J43" s="50"/>
      <c r="K43" s="12" t="s">
        <v>82</v>
      </c>
      <c r="L43" s="50">
        <v>0</v>
      </c>
      <c r="M43" s="50">
        <v>0</v>
      </c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6"/>
        <v>0</v>
      </c>
      <c r="H44" s="10"/>
      <c r="I44" s="50"/>
      <c r="J44" s="50"/>
      <c r="K44" s="12" t="s">
        <v>83</v>
      </c>
      <c r="L44" s="50">
        <v>0</v>
      </c>
      <c r="M44" s="50">
        <v>0</v>
      </c>
    </row>
    <row r="45" spans="1:13">
      <c r="A45" s="10"/>
      <c r="B45" s="13"/>
      <c r="C45" s="13"/>
      <c r="D45" s="12" t="s">
        <v>84</v>
      </c>
      <c r="E45" s="13">
        <f t="shared" si="27"/>
        <v>-1324194.69</v>
      </c>
      <c r="F45" s="13">
        <f t="shared" si="26"/>
        <v>-936960.73</v>
      </c>
      <c r="H45" s="10"/>
      <c r="I45" s="50"/>
      <c r="J45" s="50"/>
      <c r="K45" s="12" t="s">
        <v>84</v>
      </c>
      <c r="L45" s="50">
        <v>-1324194.69</v>
      </c>
      <c r="M45" s="50">
        <v>-936960.73</v>
      </c>
    </row>
    <row r="46" ht="16.5" spans="1:13">
      <c r="A46" s="10"/>
      <c r="B46" s="13"/>
      <c r="C46" s="13"/>
      <c r="D46" s="60" t="s">
        <v>86</v>
      </c>
      <c r="E46" s="13">
        <f>E36+E37+E40-E41+E42+E43+E44+E45</f>
        <v>-1324194.69</v>
      </c>
      <c r="F46" s="13">
        <f t="shared" si="26"/>
        <v>19063039.27</v>
      </c>
      <c r="H46" s="10"/>
      <c r="I46" s="50"/>
      <c r="J46" s="50"/>
      <c r="K46" s="12" t="s">
        <v>123</v>
      </c>
      <c r="L46" s="50">
        <v>18675805.31</v>
      </c>
      <c r="M46" s="69">
        <v>19063039.27</v>
      </c>
    </row>
    <row r="47" ht="16.5" spans="1:13">
      <c r="A47" s="10"/>
      <c r="B47" s="13"/>
      <c r="C47" s="13"/>
      <c r="D47" s="60" t="s">
        <v>87</v>
      </c>
      <c r="E47" s="13">
        <f>L47</f>
        <v>1900950.01</v>
      </c>
      <c r="F47" s="13">
        <f t="shared" si="26"/>
        <v>1900215.55</v>
      </c>
      <c r="H47" s="10"/>
      <c r="I47" s="50"/>
      <c r="J47" s="50"/>
      <c r="K47" s="12" t="s">
        <v>124</v>
      </c>
      <c r="L47" s="50">
        <v>1900950.01</v>
      </c>
      <c r="M47" s="69">
        <v>1900215.55</v>
      </c>
    </row>
    <row r="48" spans="1:13">
      <c r="A48" s="10"/>
      <c r="B48" s="13"/>
      <c r="C48" s="13"/>
      <c r="D48" s="17" t="s">
        <v>89</v>
      </c>
      <c r="E48" s="16">
        <f>E46+E47</f>
        <v>576755.32</v>
      </c>
      <c r="F48" s="16">
        <f t="shared" si="26"/>
        <v>20963254.82</v>
      </c>
      <c r="H48" s="10"/>
      <c r="I48" s="50"/>
      <c r="J48" s="50"/>
      <c r="K48" s="17" t="s">
        <v>89</v>
      </c>
      <c r="L48" s="51">
        <v>20576755.32</v>
      </c>
      <c r="M48" s="54">
        <v>20963254.82</v>
      </c>
    </row>
    <row r="49" spans="1:13">
      <c r="A49" s="15" t="s">
        <v>90</v>
      </c>
      <c r="B49" s="21">
        <f>B21+B41</f>
        <v>5786294.76</v>
      </c>
      <c r="C49" s="21">
        <f>C21+C41</f>
        <v>20985063.72</v>
      </c>
      <c r="D49" s="17" t="s">
        <v>91</v>
      </c>
      <c r="E49" s="21">
        <f>E34+E48</f>
        <v>659047.32</v>
      </c>
      <c r="F49" s="21">
        <f>F34+F48</f>
        <v>20985063.72</v>
      </c>
      <c r="H49" s="15" t="s">
        <v>90</v>
      </c>
      <c r="I49" s="51">
        <v>20664919.32</v>
      </c>
      <c r="J49" s="51">
        <v>20985063.72</v>
      </c>
      <c r="K49" s="17" t="s">
        <v>91</v>
      </c>
      <c r="L49" s="51">
        <v>20664919.32</v>
      </c>
      <c r="M49" s="54">
        <v>20985063.72</v>
      </c>
    </row>
    <row r="50" spans="5:6">
      <c r="E50" s="25">
        <f>B49-E49</f>
        <v>5127247.44</v>
      </c>
      <c r="F50">
        <f>C49-F49</f>
        <v>0</v>
      </c>
    </row>
    <row r="51" spans="5:6">
      <c r="E51">
        <f>E49-I49</f>
        <v>-20005872</v>
      </c>
      <c r="F51">
        <f>F49-J49</f>
        <v>0</v>
      </c>
    </row>
    <row r="52" spans="1:2">
      <c r="A52" t="s">
        <v>95</v>
      </c>
      <c r="B52" t="s">
        <v>96</v>
      </c>
    </row>
    <row r="53" spans="1:2">
      <c r="A53" t="s">
        <v>125</v>
      </c>
      <c r="B53">
        <v>20000000</v>
      </c>
    </row>
    <row r="54" spans="1:2">
      <c r="A54" t="s">
        <v>126</v>
      </c>
      <c r="B54">
        <v>14200000</v>
      </c>
    </row>
    <row r="55" spans="1:2">
      <c r="A55" t="s">
        <v>127</v>
      </c>
      <c r="B55">
        <v>678624.56</v>
      </c>
    </row>
    <row r="56" spans="1:2">
      <c r="A56" t="s">
        <v>128</v>
      </c>
      <c r="B56">
        <v>5872</v>
      </c>
    </row>
  </sheetData>
  <mergeCells count="1">
    <mergeCell ref="A1:F1"/>
  </mergeCells>
  <pageMargins left="0.75" right="0.75" top="1" bottom="1" header="0.511805555555556" footer="0.511805555555556"/>
  <pageSetup paperSize="9" scale="5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84"/>
  <sheetViews>
    <sheetView view="pageBreakPreview" zoomScaleNormal="100" workbookViewId="0">
      <selection activeCell="D79" sqref="D79"/>
    </sheetView>
  </sheetViews>
  <sheetFormatPr defaultColWidth="9" defaultRowHeight="14.25"/>
  <cols>
    <col min="1" max="1" width="38.375" customWidth="1"/>
    <col min="2" max="2" width="22" customWidth="1"/>
    <col min="3" max="3" width="23" customWidth="1"/>
    <col min="4" max="4" width="38.375" customWidth="1"/>
    <col min="5" max="5" width="21.625" customWidth="1"/>
    <col min="6" max="6" width="19.625" customWidth="1"/>
    <col min="7" max="7" width="13.75"/>
    <col min="8" max="8" width="18.875" customWidth="1"/>
    <col min="9" max="9" width="11.125" customWidth="1"/>
    <col min="10" max="10" width="12.625" customWidth="1"/>
    <col min="11" max="11" width="20.375" customWidth="1"/>
    <col min="12" max="12" width="12.125" customWidth="1"/>
    <col min="13" max="13" width="13.75" customWidth="1"/>
    <col min="15" max="15" width="13.75"/>
  </cols>
  <sheetData>
    <row r="1" ht="33.95" customHeight="1" spans="1:6">
      <c r="A1" s="56" t="s">
        <v>93</v>
      </c>
      <c r="B1" s="56"/>
      <c r="C1" s="56"/>
      <c r="D1" s="56"/>
      <c r="E1" s="56"/>
      <c r="F1" s="56"/>
    </row>
    <row r="2" ht="15" customHeight="1" spans="1:6">
      <c r="A2" s="57"/>
      <c r="B2" s="57"/>
      <c r="C2" s="57"/>
      <c r="D2" s="57"/>
      <c r="E2" s="57"/>
      <c r="F2" s="58" t="s">
        <v>1</v>
      </c>
    </row>
    <row r="3" ht="14.1" customHeight="1" spans="1:6">
      <c r="A3" s="59" t="s">
        <v>129</v>
      </c>
      <c r="B3" s="59"/>
      <c r="C3" s="59" t="str">
        <f>子公司1!C3</f>
        <v> 20XX  年     X月      XX  日</v>
      </c>
      <c r="D3" s="59"/>
      <c r="E3" s="57"/>
      <c r="F3" s="58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47" t="s">
        <v>5</v>
      </c>
      <c r="I4" s="48" t="s">
        <v>6</v>
      </c>
      <c r="J4" s="48" t="s">
        <v>7</v>
      </c>
      <c r="K4" s="48" t="s">
        <v>8</v>
      </c>
      <c r="L4" s="48" t="s">
        <v>6</v>
      </c>
      <c r="M4" s="48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49"/>
      <c r="J5" s="49"/>
      <c r="K5" s="12" t="s">
        <v>10</v>
      </c>
      <c r="L5" s="49"/>
      <c r="M5" s="49"/>
    </row>
    <row r="6" ht="17.1" customHeight="1" spans="1:13">
      <c r="A6" s="10" t="s">
        <v>11</v>
      </c>
      <c r="B6" s="13">
        <f t="shared" ref="B6:F6" si="0">I6</f>
        <v>2120903.05</v>
      </c>
      <c r="C6" s="13">
        <f t="shared" si="0"/>
        <v>3965925.73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50">
        <v>2120903.05</v>
      </c>
      <c r="J6" s="50">
        <v>3965925.73</v>
      </c>
      <c r="K6" s="12" t="s">
        <v>12</v>
      </c>
      <c r="L6" s="50">
        <v>0</v>
      </c>
      <c r="M6" s="50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300000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50">
        <v>0</v>
      </c>
      <c r="J7" s="50">
        <v>300000</v>
      </c>
      <c r="K7" s="12" t="s">
        <v>14</v>
      </c>
      <c r="L7" s="50">
        <v>0</v>
      </c>
      <c r="M7" s="50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50">
        <v>0</v>
      </c>
      <c r="J8" s="50"/>
      <c r="K8" s="12" t="s">
        <v>16</v>
      </c>
      <c r="L8" s="50">
        <v>0</v>
      </c>
      <c r="M8" s="50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50">
        <v>0</v>
      </c>
      <c r="J9" s="50"/>
      <c r="K9" s="12" t="s">
        <v>18</v>
      </c>
      <c r="L9" s="50">
        <v>0</v>
      </c>
      <c r="M9" s="50"/>
    </row>
    <row r="10" ht="15" customHeight="1" spans="1:13">
      <c r="A10" s="10" t="s">
        <v>19</v>
      </c>
      <c r="B10" s="14">
        <f>I10-C58-C65+D58+D65</f>
        <v>7390077.27</v>
      </c>
      <c r="C10" s="13">
        <f t="shared" ref="B10:F10" si="4">J10</f>
        <v>4102646.51</v>
      </c>
      <c r="D10" s="12" t="s">
        <v>20</v>
      </c>
      <c r="E10" s="14">
        <f>L10-C60-C66</f>
        <v>6223042.97</v>
      </c>
      <c r="F10" s="13">
        <f t="shared" si="4"/>
        <v>2119592.59</v>
      </c>
      <c r="H10" s="10" t="s">
        <v>19</v>
      </c>
      <c r="I10" s="50">
        <v>8544182.89</v>
      </c>
      <c r="J10" s="50">
        <v>4102646.51</v>
      </c>
      <c r="K10" s="12" t="s">
        <v>20</v>
      </c>
      <c r="L10" s="50">
        <v>7440033.78</v>
      </c>
      <c r="M10" s="50">
        <v>2119592.59</v>
      </c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4">
        <f>L11-C61</f>
        <v>-4956274.6</v>
      </c>
      <c r="F11" s="13">
        <f t="shared" si="5"/>
        <v>457841.84</v>
      </c>
      <c r="H11" s="10" t="s">
        <v>21</v>
      </c>
      <c r="I11" s="50">
        <v>0</v>
      </c>
      <c r="J11" s="50"/>
      <c r="K11" s="12" t="s">
        <v>22</v>
      </c>
      <c r="L11" s="50">
        <v>466344.95</v>
      </c>
      <c r="M11" s="50">
        <v>457841.84</v>
      </c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50">
        <v>0</v>
      </c>
      <c r="J12" s="50"/>
      <c r="K12" s="12" t="s">
        <v>24</v>
      </c>
      <c r="L12" s="50">
        <v>0</v>
      </c>
      <c r="M12" s="50"/>
    </row>
    <row r="13" ht="15" customHeight="1" spans="1:13">
      <c r="A13" s="10" t="s">
        <v>25</v>
      </c>
      <c r="B13" s="14">
        <f>I13</f>
        <v>477672.96</v>
      </c>
      <c r="C13" s="13">
        <f t="shared" ref="C13:F13" si="7">J13</f>
        <v>513974.79</v>
      </c>
      <c r="D13" s="12" t="s">
        <v>26</v>
      </c>
      <c r="E13" s="13">
        <f t="shared" si="7"/>
        <v>3660203.14</v>
      </c>
      <c r="F13" s="13">
        <f t="shared" si="7"/>
        <v>3124225.39</v>
      </c>
      <c r="H13" s="10" t="s">
        <v>25</v>
      </c>
      <c r="I13" s="50">
        <v>477672.96</v>
      </c>
      <c r="J13" s="50">
        <v>513974.79</v>
      </c>
      <c r="K13" s="12" t="s">
        <v>26</v>
      </c>
      <c r="L13" s="50">
        <v>3660203.14</v>
      </c>
      <c r="M13" s="50">
        <v>3124225.39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612911.29</v>
      </c>
      <c r="F14" s="13">
        <f t="shared" si="8"/>
        <v>205989.39</v>
      </c>
      <c r="H14" s="10" t="s">
        <v>27</v>
      </c>
      <c r="I14" s="50">
        <v>0</v>
      </c>
      <c r="J14" s="50"/>
      <c r="K14" s="12" t="s">
        <v>28</v>
      </c>
      <c r="L14" s="50">
        <v>612911.29</v>
      </c>
      <c r="M14" s="50">
        <v>205989.39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L15-C57-C59-C62-C63-C64-C67</f>
        <v>17642.0499999989</v>
      </c>
      <c r="F15" s="13">
        <f t="shared" si="9"/>
        <v>17074629.45</v>
      </c>
      <c r="H15" s="10" t="s">
        <v>29</v>
      </c>
      <c r="I15" s="50">
        <v>0</v>
      </c>
      <c r="J15" s="50"/>
      <c r="K15" s="12" t="s">
        <v>30</v>
      </c>
      <c r="L15" s="50">
        <v>25494218.5</v>
      </c>
      <c r="M15" s="50">
        <v>17074629.45</v>
      </c>
    </row>
    <row r="16" ht="15" customHeight="1" spans="1:13">
      <c r="A16" s="10" t="s">
        <v>31</v>
      </c>
      <c r="B16" s="13">
        <f t="shared" ref="B16:F16" si="10">I16</f>
        <v>1077720.22</v>
      </c>
      <c r="C16" s="13">
        <f t="shared" si="10"/>
        <v>840658.35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50">
        <v>1077720.22</v>
      </c>
      <c r="J16" s="50">
        <v>840658.35</v>
      </c>
      <c r="K16" s="12" t="s">
        <v>32</v>
      </c>
      <c r="L16" s="50">
        <v>0</v>
      </c>
      <c r="M16" s="50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50">
        <v>0</v>
      </c>
      <c r="J17" s="50"/>
      <c r="K17" s="12" t="s">
        <v>34</v>
      </c>
      <c r="L17" s="50">
        <v>0</v>
      </c>
      <c r="M17" s="50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50">
        <v>0</v>
      </c>
      <c r="J18" s="50"/>
      <c r="K18" s="12" t="s">
        <v>36</v>
      </c>
      <c r="L18" s="50">
        <v>0</v>
      </c>
      <c r="M18" s="50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424528.36</v>
      </c>
      <c r="F19" s="13">
        <f t="shared" si="13"/>
        <v>283018.92</v>
      </c>
      <c r="H19" s="10" t="s">
        <v>37</v>
      </c>
      <c r="I19" s="50">
        <v>0</v>
      </c>
      <c r="J19" s="50"/>
      <c r="K19" s="12" t="s">
        <v>38</v>
      </c>
      <c r="L19" s="50">
        <v>424528.36</v>
      </c>
      <c r="M19" s="50">
        <v>283018.92</v>
      </c>
    </row>
    <row r="20" ht="15" customHeight="1" spans="1:13">
      <c r="A20" s="10" t="s">
        <v>39</v>
      </c>
      <c r="B20" s="13">
        <f t="shared" ref="B20:F20" si="14">I20</f>
        <v>957346.24</v>
      </c>
      <c r="C20" s="13">
        <f t="shared" si="14"/>
        <v>179861.86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50">
        <v>957346.24</v>
      </c>
      <c r="J20" s="50">
        <v>179861.86</v>
      </c>
      <c r="K20" s="12" t="s">
        <v>40</v>
      </c>
      <c r="L20" s="50">
        <v>0</v>
      </c>
      <c r="M20" s="50"/>
    </row>
    <row r="21" ht="15" customHeight="1" spans="1:13">
      <c r="A21" s="15" t="s">
        <v>41</v>
      </c>
      <c r="B21" s="16">
        <f>SUM(B6:B13)+SUM(B16:B20)</f>
        <v>12023719.74</v>
      </c>
      <c r="C21" s="16">
        <f>SUM(C6:C13)+SUM(C16:C20)</f>
        <v>9903067.24</v>
      </c>
      <c r="D21" s="17" t="s">
        <v>42</v>
      </c>
      <c r="E21" s="16">
        <f>SUM(E6:E15)+SUM(E18:E20)</f>
        <v>5982053.21</v>
      </c>
      <c r="F21" s="16">
        <f>SUM(F6:F15)+SUM(F18:F20)</f>
        <v>23265297.58</v>
      </c>
      <c r="H21" s="15" t="s">
        <v>41</v>
      </c>
      <c r="I21" s="51">
        <v>13177825.36</v>
      </c>
      <c r="J21" s="51">
        <v>9903067.24</v>
      </c>
      <c r="K21" s="17" t="s">
        <v>42</v>
      </c>
      <c r="L21" s="51">
        <v>38098240.02</v>
      </c>
      <c r="M21" s="51">
        <v>23265297.58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52">
        <v>0</v>
      </c>
      <c r="J22" s="52"/>
      <c r="K22" s="20" t="s">
        <v>44</v>
      </c>
      <c r="L22" s="52">
        <v>0</v>
      </c>
      <c r="M22" s="52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52">
        <v>0</v>
      </c>
      <c r="J23" s="52"/>
      <c r="K23" s="20" t="s">
        <v>46</v>
      </c>
      <c r="L23" s="52">
        <v>0</v>
      </c>
      <c r="M23" s="52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52">
        <v>0</v>
      </c>
      <c r="J24" s="52"/>
      <c r="K24" s="20" t="s">
        <v>48</v>
      </c>
      <c r="L24" s="52">
        <v>0</v>
      </c>
      <c r="M24" s="52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52">
        <v>0</v>
      </c>
      <c r="J25" s="52"/>
      <c r="K25" s="20" t="s">
        <v>50</v>
      </c>
      <c r="L25" s="52">
        <v>0</v>
      </c>
      <c r="M25" s="52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52">
        <v>0</v>
      </c>
      <c r="J26" s="52"/>
      <c r="K26" s="20" t="s">
        <v>52</v>
      </c>
      <c r="L26" s="52">
        <v>0</v>
      </c>
      <c r="M26" s="52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52">
        <v>0</v>
      </c>
      <c r="J27" s="52"/>
      <c r="K27" s="20" t="s">
        <v>54</v>
      </c>
      <c r="L27" s="52">
        <v>0</v>
      </c>
      <c r="M27" s="52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52">
        <v>0</v>
      </c>
      <c r="J28" s="52"/>
      <c r="K28" s="20" t="s">
        <v>56</v>
      </c>
      <c r="L28" s="52">
        <v>0</v>
      </c>
      <c r="M28" s="52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52">
        <v>0</v>
      </c>
      <c r="J29" s="52"/>
      <c r="K29" s="20" t="s">
        <v>58</v>
      </c>
      <c r="L29" s="52">
        <v>0</v>
      </c>
      <c r="M29" s="52"/>
    </row>
    <row r="30" ht="15" customHeight="1" spans="1:13">
      <c r="A30" s="18" t="s">
        <v>59</v>
      </c>
      <c r="B30" s="13">
        <f t="shared" ref="B30:F30" si="22">I30</f>
        <v>584081.2</v>
      </c>
      <c r="C30" s="13">
        <f t="shared" si="22"/>
        <v>583450.72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52">
        <v>584081.2</v>
      </c>
      <c r="J30" s="52">
        <v>583450.72</v>
      </c>
      <c r="K30" s="20" t="s">
        <v>60</v>
      </c>
      <c r="L30" s="52">
        <v>0</v>
      </c>
      <c r="M30" s="52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50">
        <v>0</v>
      </c>
      <c r="J31" s="50"/>
      <c r="K31" s="20" t="s">
        <v>62</v>
      </c>
      <c r="L31" s="52">
        <v>0</v>
      </c>
      <c r="M31" s="52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731132.01</v>
      </c>
      <c r="F32" s="13">
        <f t="shared" si="24"/>
        <v>872641.47</v>
      </c>
      <c r="H32" s="10" t="s">
        <v>63</v>
      </c>
      <c r="I32" s="50">
        <v>0</v>
      </c>
      <c r="J32" s="50"/>
      <c r="K32" s="12" t="s">
        <v>64</v>
      </c>
      <c r="L32" s="50">
        <v>731132.01</v>
      </c>
      <c r="M32" s="50">
        <v>872641.47</v>
      </c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731132.01</v>
      </c>
      <c r="F33" s="16">
        <f>SUM(F23:F24)+SUM(F27:F32)</f>
        <v>872641.47</v>
      </c>
      <c r="H33" s="10" t="s">
        <v>65</v>
      </c>
      <c r="I33" s="50">
        <v>0</v>
      </c>
      <c r="J33" s="50"/>
      <c r="K33" s="17" t="s">
        <v>66</v>
      </c>
      <c r="L33" s="51">
        <v>731132.01</v>
      </c>
      <c r="M33" s="51">
        <v>872641.47</v>
      </c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6713185.22</v>
      </c>
      <c r="F34" s="21">
        <f>F21+F33</f>
        <v>24137939.05</v>
      </c>
      <c r="H34" s="10" t="s">
        <v>67</v>
      </c>
      <c r="I34" s="50">
        <v>0</v>
      </c>
      <c r="J34" s="50"/>
      <c r="K34" s="17" t="s">
        <v>68</v>
      </c>
      <c r="L34" s="51">
        <v>38829372.03</v>
      </c>
      <c r="M34" s="51">
        <v>24137939.05</v>
      </c>
    </row>
    <row r="35" ht="15" customHeight="1" spans="1:13">
      <c r="A35" s="10" t="s">
        <v>69</v>
      </c>
      <c r="B35" s="13">
        <f t="shared" si="25"/>
        <v>1028180.97</v>
      </c>
      <c r="C35" s="13">
        <f t="shared" si="26"/>
        <v>1305383.14</v>
      </c>
      <c r="D35" s="12" t="s">
        <v>70</v>
      </c>
      <c r="E35" s="13"/>
      <c r="F35" s="13"/>
      <c r="H35" s="10" t="s">
        <v>69</v>
      </c>
      <c r="I35" s="50">
        <v>1028180.97</v>
      </c>
      <c r="J35" s="50">
        <v>1305383.14</v>
      </c>
      <c r="K35" s="12" t="s">
        <v>70</v>
      </c>
      <c r="L35" s="50">
        <v>0</v>
      </c>
      <c r="M35" s="50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4">
        <f>L36-C55</f>
        <v>0</v>
      </c>
      <c r="F36" s="13">
        <f t="shared" ref="F36:F47" si="27">M36</f>
        <v>9340000</v>
      </c>
      <c r="H36" s="10" t="s">
        <v>71</v>
      </c>
      <c r="I36" s="50">
        <v>0</v>
      </c>
      <c r="J36" s="50"/>
      <c r="K36" s="12" t="s">
        <v>72</v>
      </c>
      <c r="L36" s="50">
        <v>10000000</v>
      </c>
      <c r="M36" s="50">
        <v>9340000</v>
      </c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ref="E36:E45" si="28">L37</f>
        <v>0</v>
      </c>
      <c r="F37" s="13">
        <f t="shared" si="27"/>
        <v>0</v>
      </c>
      <c r="H37" s="10" t="s">
        <v>73</v>
      </c>
      <c r="I37" s="50">
        <v>0</v>
      </c>
      <c r="J37" s="50"/>
      <c r="K37" s="12" t="s">
        <v>74</v>
      </c>
      <c r="L37" s="50">
        <v>0</v>
      </c>
      <c r="M37" s="50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8"/>
        <v>0</v>
      </c>
      <c r="F38" s="13">
        <f t="shared" si="27"/>
        <v>0</v>
      </c>
      <c r="H38" s="10" t="s">
        <v>75</v>
      </c>
      <c r="I38" s="50">
        <v>0</v>
      </c>
      <c r="J38" s="50"/>
      <c r="K38" s="12" t="s">
        <v>50</v>
      </c>
      <c r="L38" s="50">
        <v>0</v>
      </c>
      <c r="M38" s="50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8"/>
        <v>0</v>
      </c>
      <c r="F39" s="13">
        <f t="shared" si="27"/>
        <v>0</v>
      </c>
      <c r="H39" s="10" t="s">
        <v>76</v>
      </c>
      <c r="I39" s="50">
        <v>0</v>
      </c>
      <c r="J39" s="50"/>
      <c r="K39" s="12" t="s">
        <v>52</v>
      </c>
      <c r="L39" s="50">
        <v>0</v>
      </c>
      <c r="M39" s="50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8"/>
        <v>0</v>
      </c>
      <c r="F40" s="13">
        <f t="shared" si="27"/>
        <v>0</v>
      </c>
      <c r="H40" s="10" t="s">
        <v>77</v>
      </c>
      <c r="I40" s="50">
        <v>0</v>
      </c>
      <c r="J40" s="50"/>
      <c r="K40" s="12" t="s">
        <v>78</v>
      </c>
      <c r="L40" s="50">
        <v>0</v>
      </c>
      <c r="M40" s="50"/>
    </row>
    <row r="41" ht="15" customHeight="1" spans="1:13">
      <c r="A41" s="23" t="s">
        <v>79</v>
      </c>
      <c r="B41" s="24">
        <f>SUM(B23:B40)</f>
        <v>1612262.17</v>
      </c>
      <c r="C41" s="24">
        <f>SUM(C23:C40)</f>
        <v>1888833.86</v>
      </c>
      <c r="D41" s="12" t="s">
        <v>80</v>
      </c>
      <c r="E41" s="13">
        <f t="shared" si="28"/>
        <v>0</v>
      </c>
      <c r="F41" s="13">
        <f t="shared" si="27"/>
        <v>0</v>
      </c>
      <c r="H41" s="23" t="s">
        <v>79</v>
      </c>
      <c r="I41" s="53">
        <v>1612262.17</v>
      </c>
      <c r="J41" s="53">
        <v>1888833.86</v>
      </c>
      <c r="K41" s="12" t="s">
        <v>80</v>
      </c>
      <c r="L41" s="50">
        <v>0</v>
      </c>
      <c r="M41" s="50"/>
    </row>
    <row r="42" spans="1:13">
      <c r="A42" s="10"/>
      <c r="B42" s="13"/>
      <c r="C42" s="13"/>
      <c r="D42" s="12" t="s">
        <v>81</v>
      </c>
      <c r="E42" s="13">
        <f t="shared" si="28"/>
        <v>0</v>
      </c>
      <c r="F42" s="13">
        <f t="shared" si="27"/>
        <v>0</v>
      </c>
      <c r="H42" s="10"/>
      <c r="I42" s="50"/>
      <c r="J42" s="50"/>
      <c r="K42" s="12" t="s">
        <v>81</v>
      </c>
      <c r="L42" s="50">
        <v>0</v>
      </c>
      <c r="M42" s="50"/>
    </row>
    <row r="43" spans="1:13">
      <c r="A43" s="10"/>
      <c r="B43" s="13"/>
      <c r="C43" s="13"/>
      <c r="D43" s="12" t="s">
        <v>82</v>
      </c>
      <c r="E43" s="13">
        <f t="shared" si="28"/>
        <v>0</v>
      </c>
      <c r="F43" s="13">
        <f t="shared" si="27"/>
        <v>0</v>
      </c>
      <c r="H43" s="10"/>
      <c r="I43" s="50"/>
      <c r="J43" s="50"/>
      <c r="K43" s="12" t="s">
        <v>82</v>
      </c>
      <c r="L43" s="50">
        <v>0</v>
      </c>
      <c r="M43" s="50"/>
    </row>
    <row r="44" ht="13" customHeight="1" spans="1:13">
      <c r="A44" s="10"/>
      <c r="B44" s="13"/>
      <c r="C44" s="13"/>
      <c r="D44" s="12" t="s">
        <v>83</v>
      </c>
      <c r="E44" s="13">
        <f t="shared" si="28"/>
        <v>0</v>
      </c>
      <c r="F44" s="13">
        <f t="shared" si="27"/>
        <v>0</v>
      </c>
      <c r="H44" s="10"/>
      <c r="I44" s="50"/>
      <c r="J44" s="50"/>
      <c r="K44" s="12" t="s">
        <v>83</v>
      </c>
      <c r="L44" s="50">
        <v>0</v>
      </c>
      <c r="M44" s="50"/>
    </row>
    <row r="45" spans="1:13">
      <c r="A45" s="10"/>
      <c r="B45" s="13"/>
      <c r="C45" s="13"/>
      <c r="D45" s="12" t="s">
        <v>84</v>
      </c>
      <c r="E45" s="14">
        <f>L45+D58+D65</f>
        <v>-28579773.19</v>
      </c>
      <c r="F45" s="13">
        <f t="shared" si="27"/>
        <v>-17971875.42</v>
      </c>
      <c r="H45" s="10"/>
      <c r="I45" s="50"/>
      <c r="J45" s="50"/>
      <c r="K45" s="12" t="s">
        <v>84</v>
      </c>
      <c r="L45" s="50">
        <v>-28582983.4</v>
      </c>
      <c r="M45" s="50">
        <v>-17971875.42</v>
      </c>
    </row>
    <row r="46" ht="16.5" spans="1:13">
      <c r="A46" s="10"/>
      <c r="B46" s="13"/>
      <c r="C46" s="13"/>
      <c r="D46" s="60" t="s">
        <v>86</v>
      </c>
      <c r="E46" s="13">
        <f>E36+E37+E40-E41+E42+E43+E44+E45</f>
        <v>-28579773.19</v>
      </c>
      <c r="F46" s="13">
        <f t="shared" si="27"/>
        <v>-8631875.42</v>
      </c>
      <c r="H46" s="10"/>
      <c r="I46" s="50"/>
      <c r="J46" s="50"/>
      <c r="K46" s="12" t="s">
        <v>86</v>
      </c>
      <c r="L46" s="50">
        <v>-18582983.4</v>
      </c>
      <c r="M46" s="69">
        <v>-8631875.42</v>
      </c>
    </row>
    <row r="47" ht="16.5" spans="1:13">
      <c r="A47" s="10"/>
      <c r="B47" s="13"/>
      <c r="C47" s="13"/>
      <c r="D47" s="60" t="s">
        <v>87</v>
      </c>
      <c r="E47" s="13">
        <f>L47</f>
        <v>-5456301.1</v>
      </c>
      <c r="F47" s="13">
        <f t="shared" si="27"/>
        <v>-3714162.53</v>
      </c>
      <c r="H47" s="10"/>
      <c r="I47" s="50"/>
      <c r="J47" s="50"/>
      <c r="K47" s="12" t="s">
        <v>87</v>
      </c>
      <c r="L47" s="50">
        <v>-5456301.1</v>
      </c>
      <c r="M47" s="69">
        <v>-3714162.53</v>
      </c>
    </row>
    <row r="48" spans="1:13">
      <c r="A48" s="10"/>
      <c r="B48" s="13"/>
      <c r="C48" s="13"/>
      <c r="D48" s="17" t="s">
        <v>89</v>
      </c>
      <c r="E48" s="16">
        <f>E46+E47</f>
        <v>-34036074.29</v>
      </c>
      <c r="F48" s="16">
        <f>F46+F47</f>
        <v>-12346037.95</v>
      </c>
      <c r="H48" s="10"/>
      <c r="I48" s="50"/>
      <c r="J48" s="50"/>
      <c r="K48" s="17" t="s">
        <v>89</v>
      </c>
      <c r="L48" s="51">
        <v>-24039284.5</v>
      </c>
      <c r="M48" s="54">
        <v>-12346037.95</v>
      </c>
    </row>
    <row r="49" spans="1:13">
      <c r="A49" s="15" t="s">
        <v>90</v>
      </c>
      <c r="B49" s="21">
        <f>B21+B41</f>
        <v>13635981.91</v>
      </c>
      <c r="C49" s="21">
        <f>C21+C41</f>
        <v>11791901.1</v>
      </c>
      <c r="D49" s="17" t="s">
        <v>91</v>
      </c>
      <c r="E49" s="21">
        <f>E34+E48</f>
        <v>-27322889.07</v>
      </c>
      <c r="F49" s="21">
        <f>F34+F48</f>
        <v>11791901.1</v>
      </c>
      <c r="H49" s="15" t="s">
        <v>90</v>
      </c>
      <c r="I49" s="51">
        <v>14790087.53</v>
      </c>
      <c r="J49" s="51">
        <v>11791901.1</v>
      </c>
      <c r="K49" s="17" t="s">
        <v>91</v>
      </c>
      <c r="L49" s="51">
        <v>14790087.53</v>
      </c>
      <c r="M49" s="54">
        <v>11791901.1</v>
      </c>
    </row>
    <row r="50" spans="5:13">
      <c r="E50" s="25">
        <f>B49-E49</f>
        <v>40958870.98</v>
      </c>
      <c r="F50">
        <f>C49-F49</f>
        <v>0</v>
      </c>
      <c r="L50">
        <f>L49-I49</f>
        <v>0</v>
      </c>
      <c r="M50">
        <f>M49-J49</f>
        <v>0</v>
      </c>
    </row>
    <row r="51" spans="5:6">
      <c r="E51">
        <f>E49-I49</f>
        <v>-42112976.6</v>
      </c>
      <c r="F51">
        <f>F49-J49</f>
        <v>0</v>
      </c>
    </row>
    <row r="54" s="55" customFormat="1" ht="12" spans="1:3">
      <c r="A54" s="55" t="s">
        <v>95</v>
      </c>
      <c r="C54" s="55" t="s">
        <v>96</v>
      </c>
    </row>
    <row r="55" s="55" customFormat="1" ht="12" spans="1:3">
      <c r="A55" s="41" t="s">
        <v>125</v>
      </c>
      <c r="B55" s="41"/>
      <c r="C55" s="41">
        <v>10000000</v>
      </c>
    </row>
    <row r="56" s="55" customFormat="1" ht="12" spans="1:4">
      <c r="A56" s="61"/>
      <c r="B56" s="62"/>
      <c r="D56" s="41" t="s">
        <v>130</v>
      </c>
    </row>
    <row r="57" s="55" customFormat="1" ht="12" spans="1:7">
      <c r="A57" s="63" t="s">
        <v>131</v>
      </c>
      <c r="B57" s="63"/>
      <c r="C57" s="64">
        <v>18708221.94</v>
      </c>
      <c r="D57" s="65"/>
      <c r="E57" s="66" t="s">
        <v>104</v>
      </c>
      <c r="F57" s="63"/>
      <c r="G57" s="63"/>
    </row>
    <row r="58" s="55" customFormat="1" ht="12" spans="1:7">
      <c r="A58" s="63" t="s">
        <v>116</v>
      </c>
      <c r="B58" s="63" t="s">
        <v>132</v>
      </c>
      <c r="C58" s="64">
        <v>797715.83</v>
      </c>
      <c r="D58" s="41">
        <v>1224.38</v>
      </c>
      <c r="E58" s="66" t="s">
        <v>113</v>
      </c>
      <c r="F58" s="63"/>
      <c r="G58" s="63"/>
    </row>
    <row r="59" s="55" customFormat="1" ht="12" spans="1:7">
      <c r="A59" s="63" t="s">
        <v>133</v>
      </c>
      <c r="B59" s="63"/>
      <c r="C59" s="64">
        <v>460927.26</v>
      </c>
      <c r="D59" s="41"/>
      <c r="E59" s="66" t="s">
        <v>104</v>
      </c>
      <c r="F59" s="63"/>
      <c r="G59" s="63"/>
    </row>
    <row r="60" s="55" customFormat="1" ht="12" spans="1:7">
      <c r="A60" s="63" t="s">
        <v>134</v>
      </c>
      <c r="B60" s="63"/>
      <c r="C60" s="64">
        <v>0</v>
      </c>
      <c r="D60" s="41"/>
      <c r="E60" s="66"/>
      <c r="F60" s="63"/>
      <c r="G60" s="63"/>
    </row>
    <row r="61" s="55" customFormat="1" ht="12" spans="1:7">
      <c r="A61" s="41" t="s">
        <v>135</v>
      </c>
      <c r="B61" s="41"/>
      <c r="C61" s="67">
        <v>5422619.55</v>
      </c>
      <c r="D61" s="41"/>
      <c r="E61" s="66" t="s">
        <v>120</v>
      </c>
      <c r="F61" s="63"/>
      <c r="G61" s="63"/>
    </row>
    <row r="62" s="55" customFormat="1" ht="12" spans="1:7">
      <c r="A62" s="41" t="s">
        <v>136</v>
      </c>
      <c r="B62" s="41"/>
      <c r="C62" s="67">
        <v>485.73</v>
      </c>
      <c r="D62" s="41"/>
      <c r="E62" s="66" t="s">
        <v>104</v>
      </c>
      <c r="F62" s="63"/>
      <c r="G62" s="63"/>
    </row>
    <row r="63" s="55" customFormat="1" ht="12" spans="1:7">
      <c r="A63" s="41" t="s">
        <v>137</v>
      </c>
      <c r="B63" s="41"/>
      <c r="C63" s="67">
        <v>0</v>
      </c>
      <c r="D63" s="41"/>
      <c r="E63" s="66"/>
      <c r="F63" s="63"/>
      <c r="G63" s="63"/>
    </row>
    <row r="64" s="55" customFormat="1" ht="12" spans="1:7">
      <c r="A64" s="63" t="s">
        <v>138</v>
      </c>
      <c r="B64" s="63"/>
      <c r="C64" s="64">
        <v>4206941.52</v>
      </c>
      <c r="D64" s="65"/>
      <c r="E64" s="68" t="s">
        <v>104</v>
      </c>
      <c r="F64" s="63"/>
      <c r="G64" s="41"/>
    </row>
    <row r="65" s="55" customFormat="1" ht="12" spans="1:7">
      <c r="A65" s="63" t="s">
        <v>116</v>
      </c>
      <c r="B65" s="63" t="s">
        <v>139</v>
      </c>
      <c r="C65" s="67">
        <v>359600</v>
      </c>
      <c r="D65" s="41">
        <v>1985.83</v>
      </c>
      <c r="E65" s="68" t="s">
        <v>113</v>
      </c>
      <c r="F65" s="63"/>
      <c r="G65" s="41"/>
    </row>
    <row r="66" s="55" customFormat="1" ht="12" spans="1:7">
      <c r="A66" s="63" t="s">
        <v>140</v>
      </c>
      <c r="B66" s="63"/>
      <c r="C66" s="64">
        <v>1216990.81</v>
      </c>
      <c r="D66" s="41"/>
      <c r="E66" s="68" t="s">
        <v>116</v>
      </c>
      <c r="F66" s="63"/>
      <c r="G66" s="41"/>
    </row>
    <row r="67" s="55" customFormat="1" ht="12" spans="1:7">
      <c r="A67" s="41" t="s">
        <v>141</v>
      </c>
      <c r="B67" s="41"/>
      <c r="C67" s="64">
        <v>2100000</v>
      </c>
      <c r="D67" s="41"/>
      <c r="E67" s="66" t="s">
        <v>104</v>
      </c>
      <c r="F67" s="63"/>
      <c r="G67" s="63"/>
    </row>
    <row r="68" spans="1:4">
      <c r="A68" s="26"/>
      <c r="B68" s="70"/>
      <c r="D68">
        <f>SUM(D58:D67)</f>
        <v>3210.21</v>
      </c>
    </row>
    <row r="69" spans="1:2">
      <c r="A69" s="26"/>
      <c r="B69" s="70"/>
    </row>
    <row r="70" spans="1:2">
      <c r="A70" s="26"/>
      <c r="B70" s="70"/>
    </row>
    <row r="71" spans="1:2">
      <c r="A71" s="26"/>
      <c r="B71" s="26"/>
    </row>
    <row r="74" spans="1:3">
      <c r="A74" t="s">
        <v>131</v>
      </c>
      <c r="B74" t="s">
        <v>142</v>
      </c>
      <c r="C74">
        <v>18708221.94</v>
      </c>
    </row>
    <row r="75" spans="1:3">
      <c r="A75" t="s">
        <v>143</v>
      </c>
      <c r="B75" t="s">
        <v>142</v>
      </c>
      <c r="C75">
        <v>797715.83</v>
      </c>
    </row>
    <row r="76" spans="1:3">
      <c r="A76" t="s">
        <v>133</v>
      </c>
      <c r="B76" t="s">
        <v>142</v>
      </c>
      <c r="C76">
        <v>460927.26</v>
      </c>
    </row>
    <row r="77" spans="1:3">
      <c r="A77" t="s">
        <v>134</v>
      </c>
      <c r="B77" t="s">
        <v>142</v>
      </c>
      <c r="C77">
        <v>0</v>
      </c>
    </row>
    <row r="78" spans="1:3">
      <c r="A78" t="s">
        <v>144</v>
      </c>
      <c r="B78" t="s">
        <v>142</v>
      </c>
      <c r="C78">
        <v>5422619.55</v>
      </c>
    </row>
    <row r="79" spans="1:3">
      <c r="A79" t="s">
        <v>136</v>
      </c>
      <c r="B79" t="s">
        <v>142</v>
      </c>
      <c r="C79">
        <v>485.73</v>
      </c>
    </row>
    <row r="80" spans="1:3">
      <c r="A80" t="s">
        <v>137</v>
      </c>
      <c r="B80" t="s">
        <v>142</v>
      </c>
      <c r="C80">
        <v>0</v>
      </c>
    </row>
    <row r="81" spans="1:3">
      <c r="A81" t="s">
        <v>145</v>
      </c>
      <c r="B81" t="s">
        <v>142</v>
      </c>
      <c r="C81">
        <v>4206941.52</v>
      </c>
    </row>
    <row r="82" spans="1:3">
      <c r="A82" t="s">
        <v>146</v>
      </c>
      <c r="B82" t="s">
        <v>142</v>
      </c>
      <c r="C82">
        <v>359600</v>
      </c>
    </row>
    <row r="83" spans="1:3">
      <c r="A83" t="s">
        <v>140</v>
      </c>
      <c r="B83" t="s">
        <v>142</v>
      </c>
      <c r="C83">
        <v>1216990.81</v>
      </c>
    </row>
    <row r="84" spans="1:3">
      <c r="A84" t="s">
        <v>141</v>
      </c>
      <c r="B84" t="s">
        <v>142</v>
      </c>
      <c r="C84">
        <v>2100000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57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view="pageBreakPreview" zoomScaleNormal="100" topLeftCell="A30" workbookViewId="0">
      <selection activeCell="B51" sqref="B51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1.5"/>
    <col min="8" max="8" width="16.125" customWidth="1"/>
    <col min="9" max="9" width="11.125" customWidth="1"/>
    <col min="10" max="11" width="14.75" customWidth="1"/>
    <col min="12" max="12" width="12.125" customWidth="1"/>
    <col min="13" max="13" width="14.75" customWidth="1"/>
    <col min="15" max="15" width="10.375"/>
  </cols>
  <sheetData>
    <row r="1" ht="33.95" customHeight="1" spans="1:6">
      <c r="A1" s="43" t="s">
        <v>93</v>
      </c>
      <c r="B1" s="43"/>
      <c r="C1" s="43"/>
      <c r="D1" s="43"/>
      <c r="E1" s="43"/>
      <c r="F1" s="43"/>
    </row>
    <row r="2" ht="15" customHeight="1" spans="1:6">
      <c r="A2" s="44"/>
      <c r="B2" s="44"/>
      <c r="C2" s="44"/>
      <c r="D2" s="44"/>
      <c r="E2" s="44"/>
      <c r="F2" s="45" t="s">
        <v>1</v>
      </c>
    </row>
    <row r="3" ht="14.1" customHeight="1" spans="1:6">
      <c r="A3" s="46" t="s">
        <v>147</v>
      </c>
      <c r="B3" s="46"/>
      <c r="C3" s="46" t="str">
        <f>母公司!C3</f>
        <v> 20XX  年     X月      XX  日</v>
      </c>
      <c r="D3" s="46"/>
      <c r="E3" s="44"/>
      <c r="F3" s="45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47" t="s">
        <v>5</v>
      </c>
      <c r="I4" s="48" t="s">
        <v>6</v>
      </c>
      <c r="J4" s="48" t="s">
        <v>7</v>
      </c>
      <c r="K4" s="48" t="s">
        <v>8</v>
      </c>
      <c r="L4" s="48" t="s">
        <v>6</v>
      </c>
      <c r="M4" s="48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49"/>
      <c r="J5" s="49"/>
      <c r="K5" s="12" t="s">
        <v>10</v>
      </c>
      <c r="L5" s="49"/>
      <c r="M5" s="49"/>
    </row>
    <row r="6" ht="17.1" customHeight="1" spans="1:13">
      <c r="A6" s="10" t="s">
        <v>11</v>
      </c>
      <c r="B6" s="13">
        <f t="shared" ref="B6:F6" si="0">I6</f>
        <v>43839.12</v>
      </c>
      <c r="C6" s="13">
        <f t="shared" si="0"/>
        <v>0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50">
        <v>43839.12</v>
      </c>
      <c r="J6" s="50"/>
      <c r="K6" s="12" t="s">
        <v>12</v>
      </c>
      <c r="L6" s="50"/>
      <c r="M6" s="50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50"/>
      <c r="J7" s="50"/>
      <c r="K7" s="12" t="s">
        <v>14</v>
      </c>
      <c r="L7" s="50"/>
      <c r="M7" s="50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50"/>
      <c r="J8" s="50"/>
      <c r="K8" s="12" t="s">
        <v>16</v>
      </c>
      <c r="L8" s="50"/>
      <c r="M8" s="50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50"/>
      <c r="J9" s="50"/>
      <c r="K9" s="12" t="s">
        <v>18</v>
      </c>
      <c r="L9" s="50"/>
      <c r="M9" s="50"/>
    </row>
    <row r="10" ht="15" customHeight="1" spans="1:13">
      <c r="A10" s="10" t="s">
        <v>19</v>
      </c>
      <c r="B10" s="14">
        <f t="shared" ref="B10:F10" si="4">I10</f>
        <v>0</v>
      </c>
      <c r="C10" s="13">
        <f t="shared" si="4"/>
        <v>0</v>
      </c>
      <c r="D10" s="12" t="s">
        <v>20</v>
      </c>
      <c r="E10" s="14">
        <f t="shared" si="4"/>
        <v>0</v>
      </c>
      <c r="F10" s="13">
        <f t="shared" si="4"/>
        <v>0</v>
      </c>
      <c r="H10" s="10" t="s">
        <v>19</v>
      </c>
      <c r="I10" s="50"/>
      <c r="J10" s="50"/>
      <c r="K10" s="12" t="s">
        <v>20</v>
      </c>
      <c r="L10" s="50"/>
      <c r="M10" s="50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50"/>
      <c r="J11" s="50"/>
      <c r="K11" s="12" t="s">
        <v>22</v>
      </c>
      <c r="L11" s="50"/>
      <c r="M11" s="50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50"/>
      <c r="J12" s="50"/>
      <c r="K12" s="12" t="s">
        <v>24</v>
      </c>
      <c r="L12" s="50"/>
      <c r="M12" s="50"/>
    </row>
    <row r="13" ht="15" customHeight="1" spans="1:13">
      <c r="A13" s="10" t="s">
        <v>25</v>
      </c>
      <c r="B13" s="14">
        <f>I13-B52</f>
        <v>0</v>
      </c>
      <c r="C13" s="13">
        <f t="shared" ref="C13:F13" si="7">J13</f>
        <v>0</v>
      </c>
      <c r="D13" s="12" t="s">
        <v>26</v>
      </c>
      <c r="E13" s="13">
        <f t="shared" si="7"/>
        <v>0</v>
      </c>
      <c r="F13" s="13">
        <f t="shared" si="7"/>
        <v>0</v>
      </c>
      <c r="H13" s="10" t="s">
        <v>25</v>
      </c>
      <c r="I13" s="50"/>
      <c r="J13" s="50"/>
      <c r="K13" s="12" t="s">
        <v>26</v>
      </c>
      <c r="L13" s="50"/>
      <c r="M13" s="50"/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0</v>
      </c>
      <c r="F14" s="13">
        <f t="shared" si="8"/>
        <v>0</v>
      </c>
      <c r="H14" s="10" t="s">
        <v>27</v>
      </c>
      <c r="I14" s="50"/>
      <c r="J14" s="50"/>
      <c r="K14" s="12" t="s">
        <v>28</v>
      </c>
      <c r="L14" s="50"/>
      <c r="M14" s="50"/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 t="shared" si="9"/>
        <v>0</v>
      </c>
      <c r="F15" s="13">
        <f t="shared" si="9"/>
        <v>0</v>
      </c>
      <c r="H15" s="10" t="s">
        <v>29</v>
      </c>
      <c r="I15" s="50"/>
      <c r="J15" s="50"/>
      <c r="K15" s="12" t="s">
        <v>30</v>
      </c>
      <c r="L15" s="50"/>
      <c r="M15" s="50"/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50"/>
      <c r="J16" s="50"/>
      <c r="K16" s="12" t="s">
        <v>32</v>
      </c>
      <c r="L16" s="50"/>
      <c r="M16" s="50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50"/>
      <c r="J17" s="50"/>
      <c r="K17" s="12" t="s">
        <v>34</v>
      </c>
      <c r="L17" s="50"/>
      <c r="M17" s="50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50"/>
      <c r="J18" s="50"/>
      <c r="K18" s="12" t="s">
        <v>36</v>
      </c>
      <c r="L18" s="50"/>
      <c r="M18" s="50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50"/>
      <c r="J19" s="50"/>
      <c r="K19" s="12" t="s">
        <v>38</v>
      </c>
      <c r="L19" s="50"/>
      <c r="M19" s="50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50"/>
      <c r="J20" s="50"/>
      <c r="K20" s="12" t="s">
        <v>40</v>
      </c>
      <c r="L20" s="50"/>
      <c r="M20" s="50"/>
    </row>
    <row r="21" ht="15" customHeight="1" spans="1:13">
      <c r="A21" s="15" t="s">
        <v>41</v>
      </c>
      <c r="B21" s="16">
        <f>SUM(B6:B13)+SUM(B16:B20)</f>
        <v>43839.12</v>
      </c>
      <c r="C21" s="16">
        <f>SUM(C6:C13)+SUM(C16:C20)</f>
        <v>0</v>
      </c>
      <c r="D21" s="17" t="s">
        <v>42</v>
      </c>
      <c r="E21" s="16">
        <f>SUM(E6:E15)+SUM(E18:E20)</f>
        <v>0</v>
      </c>
      <c r="F21" s="16">
        <f>SUM(F6:F15)+SUM(F18:F20)</f>
        <v>0</v>
      </c>
      <c r="H21" s="15" t="s">
        <v>41</v>
      </c>
      <c r="I21" s="51">
        <v>43839.12</v>
      </c>
      <c r="J21" s="51"/>
      <c r="K21" s="17" t="s">
        <v>42</v>
      </c>
      <c r="L21" s="51"/>
      <c r="M21" s="51"/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52"/>
      <c r="J22" s="52"/>
      <c r="K22" s="20" t="s">
        <v>44</v>
      </c>
      <c r="L22" s="52"/>
      <c r="M22" s="52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52"/>
      <c r="J23" s="52"/>
      <c r="K23" s="20" t="s">
        <v>46</v>
      </c>
      <c r="L23" s="52"/>
      <c r="M23" s="52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52"/>
      <c r="J24" s="52"/>
      <c r="K24" s="20" t="s">
        <v>48</v>
      </c>
      <c r="L24" s="52"/>
      <c r="M24" s="52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52"/>
      <c r="J25" s="52"/>
      <c r="K25" s="20" t="s">
        <v>50</v>
      </c>
      <c r="L25" s="52"/>
      <c r="M25" s="52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52"/>
      <c r="J26" s="52"/>
      <c r="K26" s="20" t="s">
        <v>52</v>
      </c>
      <c r="L26" s="52"/>
      <c r="M26" s="52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52"/>
      <c r="J27" s="52"/>
      <c r="K27" s="20" t="s">
        <v>54</v>
      </c>
      <c r="L27" s="52"/>
      <c r="M27" s="52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52"/>
      <c r="J28" s="52"/>
      <c r="K28" s="20" t="s">
        <v>56</v>
      </c>
      <c r="L28" s="52"/>
      <c r="M28" s="52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52"/>
      <c r="J29" s="52"/>
      <c r="K29" s="20" t="s">
        <v>58</v>
      </c>
      <c r="L29" s="52"/>
      <c r="M29" s="52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52"/>
      <c r="J30" s="52"/>
      <c r="K30" s="20" t="s">
        <v>60</v>
      </c>
      <c r="L30" s="52"/>
      <c r="M30" s="52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50"/>
      <c r="J31" s="50"/>
      <c r="K31" s="20" t="s">
        <v>62</v>
      </c>
      <c r="L31" s="52"/>
      <c r="M31" s="52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50"/>
      <c r="J32" s="50"/>
      <c r="K32" s="12" t="s">
        <v>64</v>
      </c>
      <c r="L32" s="50"/>
      <c r="M32" s="50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50"/>
      <c r="J33" s="50"/>
      <c r="K33" s="17" t="s">
        <v>66</v>
      </c>
      <c r="L33" s="51"/>
      <c r="M33" s="51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0</v>
      </c>
      <c r="F34" s="21">
        <f>F21+F33</f>
        <v>0</v>
      </c>
      <c r="H34" s="10" t="s">
        <v>67</v>
      </c>
      <c r="I34" s="50"/>
      <c r="J34" s="50"/>
      <c r="K34" s="17" t="s">
        <v>68</v>
      </c>
      <c r="L34" s="51"/>
      <c r="M34" s="51"/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50"/>
      <c r="J35" s="50"/>
      <c r="K35" s="12" t="s">
        <v>70</v>
      </c>
      <c r="L35" s="50"/>
      <c r="M35" s="50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4">
        <f>L36-B51</f>
        <v>0</v>
      </c>
      <c r="F36" s="13">
        <f t="shared" ref="F36:F48" si="27">M36</f>
        <v>0</v>
      </c>
      <c r="H36" s="10" t="s">
        <v>71</v>
      </c>
      <c r="I36" s="50"/>
      <c r="J36" s="50"/>
      <c r="K36" s="12" t="s">
        <v>72</v>
      </c>
      <c r="L36" s="50">
        <v>55076.16</v>
      </c>
      <c r="M36" s="50"/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ref="E37:E45" si="28">L37</f>
        <v>0</v>
      </c>
      <c r="F37" s="13">
        <f t="shared" si="27"/>
        <v>0</v>
      </c>
      <c r="H37" s="10" t="s">
        <v>73</v>
      </c>
      <c r="I37" s="50"/>
      <c r="J37" s="50"/>
      <c r="K37" s="12" t="s">
        <v>74</v>
      </c>
      <c r="L37" s="50"/>
      <c r="M37" s="50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8"/>
        <v>0</v>
      </c>
      <c r="F38" s="13">
        <f t="shared" si="27"/>
        <v>0</v>
      </c>
      <c r="H38" s="10" t="s">
        <v>75</v>
      </c>
      <c r="I38" s="50"/>
      <c r="J38" s="50"/>
      <c r="K38" s="12" t="s">
        <v>50</v>
      </c>
      <c r="L38" s="50"/>
      <c r="M38" s="50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8"/>
        <v>0</v>
      </c>
      <c r="F39" s="13">
        <f t="shared" si="27"/>
        <v>0</v>
      </c>
      <c r="H39" s="10" t="s">
        <v>76</v>
      </c>
      <c r="I39" s="50"/>
      <c r="J39" s="50"/>
      <c r="K39" s="12" t="s">
        <v>52</v>
      </c>
      <c r="L39" s="50"/>
      <c r="M39" s="50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8"/>
        <v>0</v>
      </c>
      <c r="F40" s="13">
        <f t="shared" si="27"/>
        <v>0</v>
      </c>
      <c r="H40" s="10" t="s">
        <v>77</v>
      </c>
      <c r="I40" s="50"/>
      <c r="J40" s="50"/>
      <c r="K40" s="12" t="s">
        <v>78</v>
      </c>
      <c r="L40" s="50"/>
      <c r="M40" s="50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8"/>
        <v>0</v>
      </c>
      <c r="F41" s="13">
        <f t="shared" si="27"/>
        <v>0</v>
      </c>
      <c r="H41" s="23" t="s">
        <v>79</v>
      </c>
      <c r="I41" s="53"/>
      <c r="J41" s="53"/>
      <c r="K41" s="12" t="s">
        <v>80</v>
      </c>
      <c r="L41" s="50"/>
      <c r="M41" s="50"/>
    </row>
    <row r="42" spans="1:13">
      <c r="A42" s="10"/>
      <c r="B42" s="13"/>
      <c r="C42" s="13"/>
      <c r="D42" s="12" t="s">
        <v>81</v>
      </c>
      <c r="E42" s="13">
        <f t="shared" si="28"/>
        <v>-346.720000000001</v>
      </c>
      <c r="F42" s="13">
        <f t="shared" si="27"/>
        <v>0</v>
      </c>
      <c r="H42" s="10"/>
      <c r="I42" s="50"/>
      <c r="J42" s="50"/>
      <c r="K42" s="12" t="s">
        <v>81</v>
      </c>
      <c r="L42" s="50">
        <v>-346.720000000001</v>
      </c>
      <c r="M42" s="50"/>
    </row>
    <row r="43" spans="1:13">
      <c r="A43" s="10"/>
      <c r="B43" s="13"/>
      <c r="C43" s="13"/>
      <c r="D43" s="12" t="s">
        <v>82</v>
      </c>
      <c r="E43" s="13">
        <f t="shared" si="28"/>
        <v>0</v>
      </c>
      <c r="F43" s="13">
        <f t="shared" si="27"/>
        <v>0</v>
      </c>
      <c r="H43" s="10"/>
      <c r="I43" s="50"/>
      <c r="J43" s="50"/>
      <c r="K43" s="12" t="s">
        <v>82</v>
      </c>
      <c r="L43" s="50"/>
      <c r="M43" s="50"/>
    </row>
    <row r="44" spans="1:13">
      <c r="A44" s="10"/>
      <c r="B44" s="13"/>
      <c r="C44" s="13"/>
      <c r="D44" s="12" t="s">
        <v>83</v>
      </c>
      <c r="E44" s="13">
        <f t="shared" si="28"/>
        <v>0</v>
      </c>
      <c r="F44" s="13">
        <f t="shared" si="27"/>
        <v>0</v>
      </c>
      <c r="H44" s="10"/>
      <c r="I44" s="50"/>
      <c r="J44" s="50"/>
      <c r="K44" s="12" t="s">
        <v>83</v>
      </c>
      <c r="L44" s="50"/>
      <c r="M44" s="50"/>
    </row>
    <row r="45" spans="1:13">
      <c r="A45" s="10"/>
      <c r="B45" s="13"/>
      <c r="C45" s="13"/>
      <c r="D45" s="12" t="s">
        <v>84</v>
      </c>
      <c r="E45" s="13">
        <f t="shared" si="28"/>
        <v>-10890.32</v>
      </c>
      <c r="F45" s="13">
        <f t="shared" si="27"/>
        <v>0</v>
      </c>
      <c r="H45" s="10"/>
      <c r="I45" s="50"/>
      <c r="J45" s="50"/>
      <c r="K45" s="12" t="s">
        <v>84</v>
      </c>
      <c r="L45" s="50">
        <v>-10890.32</v>
      </c>
      <c r="M45" s="50"/>
    </row>
    <row r="46" spans="1:13">
      <c r="A46" s="10"/>
      <c r="B46" s="13"/>
      <c r="C46" s="13"/>
      <c r="D46" s="17" t="s">
        <v>89</v>
      </c>
      <c r="E46" s="16">
        <f>SUM(E36:E37)+E40-E41+SUM(E42:E45)</f>
        <v>-11237.04</v>
      </c>
      <c r="F46" s="16">
        <f t="shared" si="27"/>
        <v>0</v>
      </c>
      <c r="H46" s="10"/>
      <c r="I46" s="50"/>
      <c r="J46" s="50"/>
      <c r="K46" s="17" t="s">
        <v>89</v>
      </c>
      <c r="L46" s="51">
        <v>43839.12</v>
      </c>
      <c r="M46" s="54"/>
    </row>
    <row r="47" spans="1:13">
      <c r="A47" s="15" t="s">
        <v>90</v>
      </c>
      <c r="B47" s="21">
        <f>B21+B41</f>
        <v>43839.12</v>
      </c>
      <c r="C47" s="21">
        <f>C21+C41</f>
        <v>0</v>
      </c>
      <c r="D47" s="17" t="s">
        <v>91</v>
      </c>
      <c r="E47" s="21">
        <f>E34+E46</f>
        <v>-11237.04</v>
      </c>
      <c r="F47" s="21">
        <f>F34+F46</f>
        <v>0</v>
      </c>
      <c r="H47" s="15" t="s">
        <v>90</v>
      </c>
      <c r="I47" s="51">
        <v>43839.12</v>
      </c>
      <c r="J47" s="51"/>
      <c r="K47" s="17" t="s">
        <v>91</v>
      </c>
      <c r="L47" s="51">
        <v>43839.12</v>
      </c>
      <c r="M47" s="54"/>
    </row>
    <row r="48" spans="5:6">
      <c r="E48" s="25">
        <f>B47-E47</f>
        <v>55076.16</v>
      </c>
      <c r="F48">
        <f>C47-F47</f>
        <v>0</v>
      </c>
    </row>
    <row r="49" spans="5:6">
      <c r="E49">
        <f>E47-I47</f>
        <v>-55076.16</v>
      </c>
      <c r="F49">
        <f>F47-J47</f>
        <v>0</v>
      </c>
    </row>
    <row r="50" spans="1:2">
      <c r="A50" t="s">
        <v>95</v>
      </c>
      <c r="B50" t="s">
        <v>96</v>
      </c>
    </row>
    <row r="51" spans="1:2">
      <c r="A51" t="s">
        <v>125</v>
      </c>
      <c r="B51">
        <v>55076.16</v>
      </c>
    </row>
    <row r="52" spans="1:1">
      <c r="A52" t="s">
        <v>126</v>
      </c>
    </row>
  </sheetData>
  <mergeCells count="1">
    <mergeCell ref="A1:F1"/>
  </mergeCells>
  <pageMargins left="0.75" right="0.75" top="1" bottom="1" header="0.511805555555556" footer="0.511805555555556"/>
  <pageSetup paperSize="9" scale="5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8"/>
  <sheetViews>
    <sheetView tabSelected="1" workbookViewId="0">
      <selection activeCell="B11" sqref="B11"/>
    </sheetView>
  </sheetViews>
  <sheetFormatPr defaultColWidth="9" defaultRowHeight="14.25" outlineLevelCol="7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3.75"/>
    <col min="8" max="8" width="15.25" customWidth="1"/>
    <col min="9" max="9" width="12.62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148</v>
      </c>
      <c r="B3" s="5"/>
      <c r="C3" s="40" t="str">
        <f>子公司2!C3</f>
        <v> 20XX  年     X月      XX  日</v>
      </c>
      <c r="D3" s="7"/>
      <c r="E3" s="5"/>
      <c r="F3" s="7" t="s">
        <v>4</v>
      </c>
    </row>
    <row r="4" ht="24.95" customHeight="1" spans="1:6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</row>
    <row r="5" ht="15" customHeight="1" spans="1:6">
      <c r="A5" s="10" t="s">
        <v>9</v>
      </c>
      <c r="B5" s="11"/>
      <c r="C5" s="11"/>
      <c r="D5" s="12" t="s">
        <v>10</v>
      </c>
      <c r="E5" s="11"/>
      <c r="F5" s="11"/>
    </row>
    <row r="6" ht="17.1" customHeight="1" spans="1:6">
      <c r="A6" s="10" t="s">
        <v>11</v>
      </c>
      <c r="B6" s="13">
        <f>本部!B6+分公司1!B6+分公司2!B6+分公司3!B6+分公司4!B6+分公司5!B6+分公司6!B6+分公司7!B6</f>
        <v>286748249.85</v>
      </c>
      <c r="C6" s="13">
        <v>319643033.04</v>
      </c>
      <c r="D6" s="12" t="s">
        <v>12</v>
      </c>
      <c r="E6" s="13">
        <f>本部!E6+分公司1!E6+分公司2!E6+分公司3!E6+分公司4!E6+分公司5!E6+分公司6!E6+分公司7!E6</f>
        <v>0</v>
      </c>
      <c r="F6" s="13">
        <v>0</v>
      </c>
    </row>
    <row r="7" ht="15" customHeight="1" spans="1:6">
      <c r="A7" s="10" t="s">
        <v>13</v>
      </c>
      <c r="B7" s="13">
        <f>本部!B7+分公司1!B7+分公司2!B7+分公司3!B7+分公司4!B7+分公司5!B7+分公司6!B7+分公司7!B7</f>
        <v>60000000</v>
      </c>
      <c r="C7" s="13">
        <v>40231842.86</v>
      </c>
      <c r="D7" s="12" t="s">
        <v>14</v>
      </c>
      <c r="E7" s="13">
        <f>本部!E7+分公司1!E7+分公司2!E7+分公司3!E7+分公司4!E7+分公司5!E7+分公司6!E7+分公司7!E7</f>
        <v>0</v>
      </c>
      <c r="F7" s="13">
        <v>0</v>
      </c>
    </row>
    <row r="8" ht="15" customHeight="1" spans="1:6">
      <c r="A8" s="10" t="s">
        <v>15</v>
      </c>
      <c r="B8" s="13">
        <f>本部!B8+分公司1!B8+分公司2!B8+分公司3!B8+分公司4!B8+分公司5!B8+分公司6!B8+分公司7!B8</f>
        <v>0</v>
      </c>
      <c r="C8" s="13">
        <v>0</v>
      </c>
      <c r="D8" s="12" t="s">
        <v>16</v>
      </c>
      <c r="E8" s="13">
        <f>本部!E8+分公司1!E8+分公司2!E8+分公司3!E8+分公司4!E8+分公司5!E8+分公司6!E8+分公司7!E8</f>
        <v>0</v>
      </c>
      <c r="F8" s="13">
        <v>0</v>
      </c>
    </row>
    <row r="9" ht="15" customHeight="1" spans="1:6">
      <c r="A9" s="10" t="s">
        <v>17</v>
      </c>
      <c r="B9" s="13">
        <f>本部!B9+分公司1!B9+分公司2!B9+分公司3!B9+分公司4!B9+分公司5!B9+分公司6!B9+分公司7!B9</f>
        <v>11585940.48</v>
      </c>
      <c r="C9" s="13">
        <v>1355247.4</v>
      </c>
      <c r="D9" s="12" t="s">
        <v>18</v>
      </c>
      <c r="E9" s="13">
        <f>本部!E9+分公司1!E9+分公司2!E9+分公司3!E9+分公司4!E9+分公司5!E9+分公司6!E9+分公司7!E9</f>
        <v>0</v>
      </c>
      <c r="F9" s="13">
        <v>0</v>
      </c>
    </row>
    <row r="10" ht="15" customHeight="1" spans="1:6">
      <c r="A10" s="10" t="s">
        <v>19</v>
      </c>
      <c r="B10" s="13">
        <f>本部!B10+分公司1!B10+分公司2!B10+分公司3!B10+分公司4!B10+分公司5!B10+分公司6!B10+分公司7!B10</f>
        <v>139958371.59</v>
      </c>
      <c r="C10" s="13">
        <v>132897816.3</v>
      </c>
      <c r="D10" s="12" t="s">
        <v>20</v>
      </c>
      <c r="E10" s="13">
        <f>本部!E10+分公司1!E10+分公司2!E10+分公司3!E10+分公司4!E10+分公司5!E10+分公司6!E10+分公司7!E10</f>
        <v>54141122.19</v>
      </c>
      <c r="F10" s="13">
        <v>68738451.06</v>
      </c>
    </row>
    <row r="11" ht="15" customHeight="1" spans="1:6">
      <c r="A11" s="10" t="s">
        <v>21</v>
      </c>
      <c r="B11" s="13">
        <f>本部!B11+分公司1!B11+分公司2!B11+分公司3!B11+分公司4!B11+分公司5!B11+分公司6!B11+分公司7!B11</f>
        <v>0</v>
      </c>
      <c r="C11" s="13">
        <v>0</v>
      </c>
      <c r="D11" s="12" t="s">
        <v>22</v>
      </c>
      <c r="E11" s="13">
        <f>本部!E11+分公司1!E11+分公司2!E11+分公司3!E11+分公司4!E11+分公司5!E11+分公司6!E11+分公司7!E11</f>
        <v>16889095.34</v>
      </c>
      <c r="F11" s="13">
        <v>14311562.12</v>
      </c>
    </row>
    <row r="12" ht="15" customHeight="1" spans="1:6">
      <c r="A12" s="10" t="s">
        <v>23</v>
      </c>
      <c r="B12" s="13">
        <f>本部!B12+分公司1!B12+分公司2!B12+分公司3!B12+分公司4!B12+分公司5!B12+分公司6!B12+分公司7!B12</f>
        <v>7178273.42</v>
      </c>
      <c r="C12" s="13">
        <v>529618.17</v>
      </c>
      <c r="D12" s="12" t="s">
        <v>24</v>
      </c>
      <c r="E12" s="13">
        <f>本部!E12+分公司1!E12+分公司2!E12+分公司3!E12+分公司4!E12+分公司5!E12+分公司6!E12+分公司7!E12</f>
        <v>0</v>
      </c>
      <c r="F12" s="13">
        <v>0</v>
      </c>
    </row>
    <row r="13" ht="15" customHeight="1" spans="1:6">
      <c r="A13" s="10" t="s">
        <v>25</v>
      </c>
      <c r="B13" s="14">
        <f>本部!B13+分公司1!B13+分公司2!B13+分公司3!B13+分公司4!B13+分公司5!B13+分公司6!B13+分公司7!B13</f>
        <v>30564124.8</v>
      </c>
      <c r="C13" s="14">
        <v>20906672.07</v>
      </c>
      <c r="D13" s="12" t="s">
        <v>26</v>
      </c>
      <c r="E13" s="13">
        <f>本部!E13+分公司1!E13+分公司2!E13+分公司3!E13+分公司4!E13+分公司5!E13+分公司6!E13+分公司7!E13</f>
        <v>11110104.45</v>
      </c>
      <c r="F13" s="13">
        <v>10295655.76</v>
      </c>
    </row>
    <row r="14" ht="15" customHeight="1" spans="1:6">
      <c r="A14" s="10" t="s">
        <v>27</v>
      </c>
      <c r="B14" s="13">
        <f>本部!B14+分公司1!B14+分公司2!B14+分公司3!B14+分公司4!B14+分公司5!B14+分公司6!B14+分公司7!B14</f>
        <v>0</v>
      </c>
      <c r="C14" s="13">
        <v>0</v>
      </c>
      <c r="D14" s="12" t="s">
        <v>28</v>
      </c>
      <c r="E14" s="13">
        <f>本部!E14+分公司1!E14+分公司2!E14+分公司3!E14+分公司4!E14+分公司5!E14+分公司6!E14+分公司7!E14</f>
        <v>-369047.24</v>
      </c>
      <c r="F14" s="13">
        <v>6478247.79</v>
      </c>
    </row>
    <row r="15" ht="15" customHeight="1" spans="1:6">
      <c r="A15" s="10" t="s">
        <v>29</v>
      </c>
      <c r="B15" s="13">
        <f>本部!B15+分公司1!B15+分公司2!B15+分公司3!B15+分公司4!B15+分公司5!B15+分公司6!B15+分公司7!B15</f>
        <v>0</v>
      </c>
      <c r="C15" s="13">
        <v>0</v>
      </c>
      <c r="D15" s="12" t="s">
        <v>30</v>
      </c>
      <c r="E15" s="13">
        <f>本部!E15+分公司1!E15+分公司2!E15+分公司3!E15+分公司4!E15+分公司5!E15+分公司6!E15+分公司7!E15</f>
        <v>15431159.66</v>
      </c>
      <c r="F15" s="14">
        <v>792087.130000004</v>
      </c>
    </row>
    <row r="16" ht="15" customHeight="1" spans="1:6">
      <c r="A16" s="10" t="s">
        <v>31</v>
      </c>
      <c r="B16" s="13">
        <f>本部!B16+分公司1!B16+分公司2!B16+分公司3!B16+分公司4!B16+分公司5!B16+分公司6!B16+分公司7!B16</f>
        <v>51369067.24</v>
      </c>
      <c r="C16" s="13">
        <v>45058422.6</v>
      </c>
      <c r="D16" s="12" t="s">
        <v>32</v>
      </c>
      <c r="E16" s="13">
        <f>本部!E16+分公司1!E16+分公司2!E16+分公司3!E16+分公司4!E16+分公司5!E16+分公司6!E16+分公司7!E16</f>
        <v>0</v>
      </c>
      <c r="F16" s="13">
        <v>0</v>
      </c>
    </row>
    <row r="17" ht="15" customHeight="1" spans="1:6">
      <c r="A17" s="10" t="s">
        <v>33</v>
      </c>
      <c r="B17" s="13">
        <f>本部!B17+分公司1!B17+分公司2!B17+分公司3!B17+分公司4!B17+分公司5!B17+分公司6!B17+分公司7!B17</f>
        <v>0</v>
      </c>
      <c r="C17" s="13">
        <v>0</v>
      </c>
      <c r="D17" s="12" t="s">
        <v>34</v>
      </c>
      <c r="E17" s="13">
        <f>本部!E17+分公司1!E17+分公司2!E17+分公司3!E17+分公司4!E17+分公司5!E17+分公司6!E17+分公司7!E17</f>
        <v>9703.53</v>
      </c>
      <c r="F17" s="13">
        <v>120335.4</v>
      </c>
    </row>
    <row r="18" ht="15" customHeight="1" spans="1:6">
      <c r="A18" s="10" t="s">
        <v>35</v>
      </c>
      <c r="B18" s="13">
        <f>本部!B18+分公司1!B18+分公司2!B18+分公司3!B18+分公司4!B18+分公司5!B18+分公司6!B18+分公司7!B18</f>
        <v>0</v>
      </c>
      <c r="C18" s="13">
        <v>0</v>
      </c>
      <c r="D18" s="12" t="s">
        <v>36</v>
      </c>
      <c r="E18" s="13">
        <f>本部!E18+分公司1!E18+分公司2!E18+分公司3!E18+分公司4!E18+分公司5!E18+分公司6!E18+分公司7!E18</f>
        <v>0</v>
      </c>
      <c r="F18" s="13">
        <v>0</v>
      </c>
    </row>
    <row r="19" ht="15" customHeight="1" spans="1:6">
      <c r="A19" s="10" t="s">
        <v>37</v>
      </c>
      <c r="B19" s="13">
        <f>本部!B19+分公司1!B19+分公司2!B19+分公司3!B19+分公司4!B19+分公司5!B19+分公司6!B19+分公司7!B19</f>
        <v>35816738.14</v>
      </c>
      <c r="C19" s="13">
        <v>45774123.73</v>
      </c>
      <c r="D19" s="12" t="s">
        <v>38</v>
      </c>
      <c r="E19" s="13">
        <f>本部!E19+分公司1!E19+分公司2!E19+分公司3!E19+分公司4!E19+分公司5!E19+分公司6!E19+分公司7!E19</f>
        <v>46104417.83</v>
      </c>
      <c r="F19" s="13">
        <v>53730205.84</v>
      </c>
    </row>
    <row r="20" ht="15" customHeight="1" spans="1:6">
      <c r="A20" s="10" t="s">
        <v>39</v>
      </c>
      <c r="B20" s="13">
        <f>本部!B20+分公司1!B20+分公司2!B20+分公司3!B20+分公司4!B20+分公司5!B20+分公司6!B20+分公司7!B20</f>
        <v>3305628.27</v>
      </c>
      <c r="C20" s="13">
        <v>8175227.79</v>
      </c>
      <c r="D20" s="12" t="s">
        <v>40</v>
      </c>
      <c r="E20" s="13">
        <f>本部!E20+分公司1!E20+分公司2!E20+分公司3!E20+分公司4!E20+分公司5!E20+分公司6!E20+分公司7!E20</f>
        <v>0</v>
      </c>
      <c r="F20" s="13">
        <v>0</v>
      </c>
    </row>
    <row r="21" ht="15" customHeight="1" spans="1:6">
      <c r="A21" s="15" t="s">
        <v>41</v>
      </c>
      <c r="B21" s="16">
        <f>SUM(B6:B13)+SUM(B16:B20)</f>
        <v>626526393.79</v>
      </c>
      <c r="C21" s="16">
        <v>614572003.96</v>
      </c>
      <c r="D21" s="17" t="s">
        <v>42</v>
      </c>
      <c r="E21" s="16">
        <f>SUM(E6:E15)+SUM(E18:E20)</f>
        <v>143306852.23</v>
      </c>
      <c r="F21" s="16">
        <v>154346209.7</v>
      </c>
    </row>
    <row r="22" ht="15" customHeight="1" spans="1:6">
      <c r="A22" s="18" t="s">
        <v>43</v>
      </c>
      <c r="B22" s="19"/>
      <c r="C22" s="19"/>
      <c r="D22" s="20" t="s">
        <v>44</v>
      </c>
      <c r="E22" s="19"/>
      <c r="F22" s="19"/>
    </row>
    <row r="23" ht="15" customHeight="1" spans="1:6">
      <c r="A23" s="18" t="s">
        <v>45</v>
      </c>
      <c r="B23" s="13">
        <f>本部!B23+分公司1!B23+分公司2!B23+分公司3!B23+分公司4!B23+分公司5!B23+分公司6!B23+分公司7!B23</f>
        <v>0</v>
      </c>
      <c r="C23" s="13">
        <v>0</v>
      </c>
      <c r="D23" s="20" t="s">
        <v>46</v>
      </c>
      <c r="E23" s="13">
        <f>本部!E23+分公司1!E23+分公司2!E23+分公司3!E23+分公司4!E23+分公司5!E23+分公司6!E23+分公司7!E23</f>
        <v>0</v>
      </c>
      <c r="F23" s="13">
        <v>0</v>
      </c>
    </row>
    <row r="24" ht="15" customHeight="1" spans="1:6">
      <c r="A24" s="18" t="s">
        <v>47</v>
      </c>
      <c r="B24" s="13">
        <f>本部!B24+分公司1!B24+分公司2!B24+分公司3!B24+分公司4!B24+分公司5!B24+分公司6!B24+分公司7!B24</f>
        <v>0</v>
      </c>
      <c r="C24" s="13">
        <v>0</v>
      </c>
      <c r="D24" s="20" t="s">
        <v>48</v>
      </c>
      <c r="E24" s="13">
        <f>本部!E24+分公司1!E24+分公司2!E24+分公司3!E24+分公司4!E24+分公司5!E24+分公司6!E24+分公司7!E24</f>
        <v>0</v>
      </c>
      <c r="F24" s="13">
        <v>0</v>
      </c>
    </row>
    <row r="25" ht="15" customHeight="1" spans="1:6">
      <c r="A25" s="18" t="s">
        <v>49</v>
      </c>
      <c r="B25" s="13">
        <f>本部!B25+分公司1!B25+分公司2!B25+分公司3!B25+分公司4!B25+分公司5!B25+分公司6!B25+分公司7!B25</f>
        <v>0</v>
      </c>
      <c r="C25" s="13">
        <v>0</v>
      </c>
      <c r="D25" s="20" t="s">
        <v>50</v>
      </c>
      <c r="E25" s="13">
        <f>本部!E25+分公司1!E25+分公司2!E25+分公司3!E25+分公司4!E25+分公司5!E25+分公司6!E25+分公司7!E25</f>
        <v>0</v>
      </c>
      <c r="F25" s="13">
        <v>0</v>
      </c>
    </row>
    <row r="26" ht="15" customHeight="1" spans="1:6">
      <c r="A26" s="18" t="s">
        <v>51</v>
      </c>
      <c r="B26" s="13">
        <f>本部!B26+分公司1!B26+分公司2!B26+分公司3!B26+分公司4!B26+分公司5!B26+分公司6!B26+分公司7!B26</f>
        <v>30055076.16</v>
      </c>
      <c r="C26" s="13">
        <v>29340000</v>
      </c>
      <c r="D26" s="20" t="s">
        <v>52</v>
      </c>
      <c r="E26" s="13">
        <f>本部!E26+分公司1!E26+分公司2!E26+分公司3!E26+分公司4!E26+分公司5!E26+分公司6!E26+分公司7!E26</f>
        <v>0</v>
      </c>
      <c r="F26" s="13">
        <v>0</v>
      </c>
    </row>
    <row r="27" ht="15" customHeight="1" spans="1:6">
      <c r="A27" s="18" t="s">
        <v>53</v>
      </c>
      <c r="B27" s="13">
        <f>本部!B27+分公司1!B27+分公司2!B27+分公司3!B27+分公司4!B27+分公司5!B27+分公司6!B27+分公司7!B27</f>
        <v>0</v>
      </c>
      <c r="C27" s="13">
        <v>0</v>
      </c>
      <c r="D27" s="20" t="s">
        <v>54</v>
      </c>
      <c r="E27" s="13">
        <f>本部!E27+分公司1!E27+分公司2!E27+分公司3!E27+分公司4!E27+分公司5!E27+分公司6!E27+分公司7!E27</f>
        <v>0</v>
      </c>
      <c r="F27" s="13">
        <v>0</v>
      </c>
    </row>
    <row r="28" ht="20.1" customHeight="1" spans="1:6">
      <c r="A28" s="18" t="s">
        <v>55</v>
      </c>
      <c r="B28" s="13">
        <f>本部!B28+分公司1!B28+分公司2!B28+分公司3!B28+分公司4!B28+分公司5!B28+分公司6!B28+分公司7!B28</f>
        <v>0</v>
      </c>
      <c r="C28" s="13">
        <v>0</v>
      </c>
      <c r="D28" s="20" t="s">
        <v>56</v>
      </c>
      <c r="E28" s="13">
        <f>本部!E28+分公司1!E28+分公司2!E28+分公司3!E28+分公司4!E28+分公司5!E28+分公司6!E28+分公司7!E28</f>
        <v>0</v>
      </c>
      <c r="F28" s="13">
        <v>0</v>
      </c>
    </row>
    <row r="29" ht="15" customHeight="1" spans="1:6">
      <c r="A29" s="18" t="s">
        <v>57</v>
      </c>
      <c r="B29" s="13">
        <f>本部!B29+分公司1!B29+分公司2!B29+分公司3!B29+分公司4!B29+分公司5!B29+分公司6!B29+分公司7!B29</f>
        <v>0</v>
      </c>
      <c r="C29" s="13">
        <v>0</v>
      </c>
      <c r="D29" s="20" t="s">
        <v>58</v>
      </c>
      <c r="E29" s="13">
        <f>本部!E29+分公司1!E29+分公司2!E29+分公司3!E29+分公司4!E29+分公司5!E29+分公司6!E29+分公司7!E29</f>
        <v>684671</v>
      </c>
      <c r="F29" s="13">
        <v>1022504</v>
      </c>
    </row>
    <row r="30" ht="15" customHeight="1" spans="1:6">
      <c r="A30" s="18" t="s">
        <v>59</v>
      </c>
      <c r="B30" s="13">
        <f>本部!B30+分公司1!B30+分公司2!B30+分公司3!B30+分公司4!B30+分公司5!B30+分公司6!B30+分公司7!B30</f>
        <v>5554345.11</v>
      </c>
      <c r="C30" s="13">
        <v>5832305.19</v>
      </c>
      <c r="D30" s="20" t="s">
        <v>60</v>
      </c>
      <c r="E30" s="13">
        <f>本部!E30+分公司1!E30+分公司2!E30+分公司3!E30+分公司4!E30+分公司5!E30+分公司6!E30+分公司7!E30</f>
        <v>0</v>
      </c>
      <c r="F30" s="13">
        <v>0</v>
      </c>
    </row>
    <row r="31" ht="15" customHeight="1" spans="1:6">
      <c r="A31" s="10" t="s">
        <v>61</v>
      </c>
      <c r="B31" s="13">
        <f>本部!B31+分公司1!B31+分公司2!B31+分公司3!B31+分公司4!B31+分公司5!B31+分公司6!B31+分公司7!B31</f>
        <v>0</v>
      </c>
      <c r="C31" s="13">
        <v>0</v>
      </c>
      <c r="D31" s="20" t="s">
        <v>62</v>
      </c>
      <c r="E31" s="13">
        <f>本部!E31+分公司1!E31+分公司2!E31+分公司3!E31+分公司4!E31+分公司5!E31+分公司6!E31+分公司7!E31</f>
        <v>0</v>
      </c>
      <c r="F31" s="13">
        <v>34776.43</v>
      </c>
    </row>
    <row r="32" ht="15" customHeight="1" spans="1:6">
      <c r="A32" s="10" t="s">
        <v>63</v>
      </c>
      <c r="B32" s="13">
        <f>本部!B32+分公司1!B32+分公司2!B32+分公司3!B32+分公司4!B32+分公司5!B32+分公司6!B32+分公司7!B32</f>
        <v>0</v>
      </c>
      <c r="C32" s="13">
        <v>0</v>
      </c>
      <c r="D32" s="12" t="s">
        <v>64</v>
      </c>
      <c r="E32" s="13">
        <f>本部!E32+分公司1!E32+分公司2!E32+分公司3!E32+分公司4!E32+分公司5!E32+分公司6!E32+分公司7!E32</f>
        <v>34187285.61</v>
      </c>
      <c r="F32" s="13">
        <v>41904407.48</v>
      </c>
    </row>
    <row r="33" ht="15" customHeight="1" spans="1:6">
      <c r="A33" s="10" t="s">
        <v>65</v>
      </c>
      <c r="B33" s="13">
        <f>本部!B33+分公司1!B33+分公司2!B33+分公司3!B33+分公司4!B33+分公司5!B33+分公司6!B33+分公司7!B33</f>
        <v>0</v>
      </c>
      <c r="C33" s="13">
        <v>0</v>
      </c>
      <c r="D33" s="17" t="s">
        <v>66</v>
      </c>
      <c r="E33" s="16">
        <f>SUM(E23:E24)+SUM(E27:E32)</f>
        <v>34871956.61</v>
      </c>
      <c r="F33" s="16">
        <v>42961687.91</v>
      </c>
    </row>
    <row r="34" ht="15" customHeight="1" spans="1:6">
      <c r="A34" s="10" t="s">
        <v>67</v>
      </c>
      <c r="B34" s="13">
        <f>本部!B34+分公司1!B34+分公司2!B34+分公司3!B34+分公司4!B34+分公司5!B34+分公司6!B34+分公司7!B34</f>
        <v>0</v>
      </c>
      <c r="C34" s="13">
        <v>0</v>
      </c>
      <c r="D34" s="17" t="s">
        <v>68</v>
      </c>
      <c r="E34" s="21">
        <f>E21+E33</f>
        <v>178178808.84</v>
      </c>
      <c r="F34" s="21">
        <v>197307897.61</v>
      </c>
    </row>
    <row r="35" ht="15" customHeight="1" spans="1:6">
      <c r="A35" s="10" t="s">
        <v>69</v>
      </c>
      <c r="B35" s="13">
        <f>本部!B35+分公司1!B35+分公司2!B35+分公司3!B35+分公司4!B35+分公司5!B35+分公司6!B35+分公司7!B35</f>
        <v>4198310.32</v>
      </c>
      <c r="C35" s="13">
        <v>5572772.69</v>
      </c>
      <c r="D35" s="12" t="s">
        <v>70</v>
      </c>
      <c r="E35" s="13"/>
      <c r="F35" s="13"/>
    </row>
    <row r="36" ht="15" customHeight="1" spans="1:6">
      <c r="A36" s="10" t="s">
        <v>71</v>
      </c>
      <c r="B36" s="13">
        <f>本部!B36+分公司1!B36+分公司2!B36+分公司3!B36+分公司4!B36+分公司5!B36+分公司6!B36+分公司7!B36</f>
        <v>0</v>
      </c>
      <c r="C36" s="13">
        <v>0</v>
      </c>
      <c r="D36" s="12" t="s">
        <v>72</v>
      </c>
      <c r="E36" s="13">
        <f>本部!E36+分公司1!E36+分公司2!E36+分公司3!E36+分公司4!E36+分公司5!E36+分公司6!E36+分公司7!E36</f>
        <v>252664524</v>
      </c>
      <c r="F36" s="13">
        <v>210609840</v>
      </c>
    </row>
    <row r="37" ht="15" customHeight="1" spans="1:6">
      <c r="A37" s="10" t="s">
        <v>73</v>
      </c>
      <c r="B37" s="13">
        <f>本部!B37+分公司1!B37+分公司2!B37+分公司3!B37+分公司4!B37+分公司5!B37+分公司6!B37+分公司7!B37</f>
        <v>0</v>
      </c>
      <c r="C37" s="13">
        <v>0</v>
      </c>
      <c r="D37" s="12" t="s">
        <v>74</v>
      </c>
      <c r="E37" s="13">
        <f>本部!E37+分公司1!E37+分公司2!E37+分公司3!E37+分公司4!E37+分公司5!E37+分公司6!E37+分公司7!E37</f>
        <v>0</v>
      </c>
      <c r="F37" s="13">
        <v>0</v>
      </c>
    </row>
    <row r="38" ht="15" customHeight="1" spans="1:6">
      <c r="A38" s="10" t="s">
        <v>75</v>
      </c>
      <c r="B38" s="13">
        <f>本部!B38+分公司1!B38+分公司2!B38+分公司3!B38+分公司4!B38+分公司5!B38+分公司6!B38+分公司7!B38</f>
        <v>324847.14</v>
      </c>
      <c r="C38" s="13">
        <v>420414.33</v>
      </c>
      <c r="D38" s="12" t="s">
        <v>50</v>
      </c>
      <c r="E38" s="13">
        <f>本部!E38+分公司1!E38+分公司2!E38+分公司3!E38+分公司4!E38+分公司5!E38+分公司6!E38+分公司7!E38</f>
        <v>0</v>
      </c>
      <c r="F38" s="13">
        <v>0</v>
      </c>
    </row>
    <row r="39" ht="15" customHeight="1" spans="1:6">
      <c r="A39" s="10" t="s">
        <v>76</v>
      </c>
      <c r="B39" s="14">
        <f>本部!B39+分公司1!B39+分公司2!B39+分公司3!B39+分公司4!B39+分公司5!B39+分公司6!B39+分公司7!B39</f>
        <v>1756149.12</v>
      </c>
      <c r="C39" s="14">
        <v>1365269.04</v>
      </c>
      <c r="D39" s="12" t="s">
        <v>52</v>
      </c>
      <c r="E39" s="13">
        <f>本部!E39+分公司1!E39+分公司2!E39+分公司3!E39+分公司4!E39+分公司5!E39+分公司6!E39+分公司7!E39</f>
        <v>0</v>
      </c>
      <c r="F39" s="13">
        <v>0</v>
      </c>
    </row>
    <row r="40" ht="15" customHeight="1" spans="1:6">
      <c r="A40" s="10" t="s">
        <v>77</v>
      </c>
      <c r="B40" s="13">
        <f>本部!B40+分公司1!B40+分公司2!B40+分公司3!B40+分公司4!B40+分公司5!B40+分公司6!B40+分公司7!B40</f>
        <v>39115006.6</v>
      </c>
      <c r="C40" s="13">
        <v>48449619.7</v>
      </c>
      <c r="D40" s="12" t="s">
        <v>78</v>
      </c>
      <c r="E40" s="13">
        <f>本部!E40+分公司1!E40+分公司2!E40+分公司3!E40+分公司4!E40+分公司5!E40+分公司6!E40+分公司7!E40</f>
        <v>16589744.45</v>
      </c>
      <c r="F40" s="13">
        <v>59088132.27</v>
      </c>
    </row>
    <row r="41" spans="1:6">
      <c r="A41" s="23" t="s">
        <v>79</v>
      </c>
      <c r="B41" s="24">
        <f>SUM(B23:B40)</f>
        <v>81003734.45</v>
      </c>
      <c r="C41" s="24">
        <v>90980380.95</v>
      </c>
      <c r="D41" s="12" t="s">
        <v>80</v>
      </c>
      <c r="E41" s="13">
        <f>本部!E41+分公司1!E41+分公司2!E41+分公司3!E41+分公司4!E41+分公司5!E41+分公司6!E41+分公司7!E41</f>
        <v>684671</v>
      </c>
      <c r="F41" s="13">
        <v>1022504</v>
      </c>
    </row>
    <row r="42" spans="1:6">
      <c r="A42" s="10"/>
      <c r="B42" s="13"/>
      <c r="C42" s="13"/>
      <c r="D42" s="12" t="s">
        <v>81</v>
      </c>
      <c r="E42" s="13">
        <f>本部!E42+分公司1!E42+分公司2!E42+分公司3!E42+分公司4!E42+分公司5!E42+分公司6!E42+分公司7!E42</f>
        <v>0</v>
      </c>
      <c r="F42" s="13">
        <v>0</v>
      </c>
    </row>
    <row r="43" spans="1:8">
      <c r="A43" s="10"/>
      <c r="B43" s="13"/>
      <c r="C43" s="13"/>
      <c r="D43" s="12" t="s">
        <v>82</v>
      </c>
      <c r="E43" s="13">
        <f>本部!E43+分公司1!E43+分公司2!E43+分公司3!E43+分公司4!E43+分公司5!E43+分公司6!E43+分公司7!E43</f>
        <v>0</v>
      </c>
      <c r="F43" s="13">
        <v>0</v>
      </c>
      <c r="G43" s="41" t="s">
        <v>85</v>
      </c>
      <c r="H43" s="41">
        <f>E45-F45</f>
        <v>21212702.92</v>
      </c>
    </row>
    <row r="44" spans="1:8">
      <c r="A44" s="10"/>
      <c r="B44" s="13"/>
      <c r="C44" s="13"/>
      <c r="D44" s="12" t="s">
        <v>83</v>
      </c>
      <c r="E44" s="13">
        <f>本部!E44+分公司1!E44+分公司2!E44+分公司3!E44+分公司4!E44+分公司5!E44+分公司6!E44+分公司7!E44</f>
        <v>30519617.5</v>
      </c>
      <c r="F44" s="13">
        <v>30519617.5</v>
      </c>
      <c r="G44" s="41"/>
      <c r="H44" s="42">
        <f>H43-[1]合并分公司利润表!$C$27</f>
        <v>-8422150.80000001</v>
      </c>
    </row>
    <row r="45" spans="1:8">
      <c r="A45" s="10"/>
      <c r="B45" s="13"/>
      <c r="C45" s="13"/>
      <c r="D45" s="12" t="s">
        <v>84</v>
      </c>
      <c r="E45" s="14">
        <f>本部!E45+分公司1!E45+分公司2!E45+分公司3!E45+分公司4!E45+分公司5!E45+分公司6!E45+分公司7!E45</f>
        <v>230262104.45</v>
      </c>
      <c r="F45" s="13">
        <v>209049401.53</v>
      </c>
      <c r="G45" s="41" t="s">
        <v>88</v>
      </c>
      <c r="H45" s="41">
        <v>-8422150.8</v>
      </c>
    </row>
    <row r="46" spans="1:8">
      <c r="A46" s="10"/>
      <c r="B46" s="13"/>
      <c r="C46" s="13"/>
      <c r="D46" s="17" t="s">
        <v>89</v>
      </c>
      <c r="E46" s="16">
        <f>SUM(E36:E37)+E40-E41+SUM(E42:E45)</f>
        <v>529351319.4</v>
      </c>
      <c r="F46" s="16">
        <v>508244487.3</v>
      </c>
      <c r="G46" s="41"/>
      <c r="H46" s="41"/>
    </row>
    <row r="47" spans="1:8">
      <c r="A47" s="15" t="s">
        <v>90</v>
      </c>
      <c r="B47" s="21">
        <f>B21+B41</f>
        <v>707530128.24</v>
      </c>
      <c r="C47" s="21">
        <v>705552384.91</v>
      </c>
      <c r="D47" s="17" t="s">
        <v>91</v>
      </c>
      <c r="E47" s="21">
        <f>E34+E46</f>
        <v>707530128.24</v>
      </c>
      <c r="F47" s="21">
        <v>705552384.91</v>
      </c>
      <c r="G47" s="41" t="s">
        <v>92</v>
      </c>
      <c r="H47" s="42">
        <f>H44-H45-H46</f>
        <v>-1.11758708953857e-8</v>
      </c>
    </row>
    <row r="48" spans="5:6">
      <c r="E48">
        <f>B47-E47</f>
        <v>0</v>
      </c>
      <c r="F48">
        <f>C47-F47</f>
        <v>0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7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M61"/>
  <sheetViews>
    <sheetView view="pageBreakPreview" zoomScaleNormal="100" workbookViewId="0">
      <selection activeCell="A7" sqref="A7"/>
    </sheetView>
  </sheetViews>
  <sheetFormatPr defaultColWidth="9" defaultRowHeight="14.25"/>
  <cols>
    <col min="1" max="1" width="51.12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3.875" customWidth="1"/>
    <col min="8" max="8" width="23.25" customWidth="1"/>
    <col min="9" max="9" width="14.375" customWidth="1"/>
    <col min="10" max="10" width="24.75" customWidth="1"/>
    <col min="11" max="11" width="30.5" customWidth="1"/>
    <col min="12" max="13" width="13.75" customWidth="1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94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4">
        <f>I6</f>
        <v>286608198.31</v>
      </c>
      <c r="C6" s="13">
        <f t="shared" ref="B6:F6" si="0">J6</f>
        <v>319470935.99</v>
      </c>
      <c r="D6" s="12" t="s">
        <v>12</v>
      </c>
      <c r="E6" s="13">
        <f t="shared" ref="E6:E20" si="1">L6</f>
        <v>0</v>
      </c>
      <c r="F6" s="13">
        <f t="shared" si="0"/>
        <v>0</v>
      </c>
      <c r="H6" s="10" t="s">
        <v>11</v>
      </c>
      <c r="I6" s="13">
        <v>286608198.31</v>
      </c>
      <c r="J6" s="13">
        <v>319470935.99</v>
      </c>
      <c r="K6" s="12" t="s">
        <v>12</v>
      </c>
      <c r="L6" s="13"/>
      <c r="M6" s="13"/>
    </row>
    <row r="7" ht="15" customHeight="1" spans="1:13">
      <c r="A7" s="10" t="s">
        <v>13</v>
      </c>
      <c r="B7" s="14">
        <f>I7</f>
        <v>60000000</v>
      </c>
      <c r="C7" s="13">
        <f t="shared" ref="C7:C20" si="2">J7</f>
        <v>40231842.86</v>
      </c>
      <c r="D7" s="12" t="s">
        <v>14</v>
      </c>
      <c r="E7" s="13">
        <f t="shared" si="1"/>
        <v>0</v>
      </c>
      <c r="F7" s="13">
        <f t="shared" ref="F7:F20" si="3">M7</f>
        <v>0</v>
      </c>
      <c r="H7" s="10" t="s">
        <v>13</v>
      </c>
      <c r="I7" s="13">
        <v>60000000</v>
      </c>
      <c r="J7" s="13">
        <v>40231842.86</v>
      </c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7:B20" si="4">I8</f>
        <v>0</v>
      </c>
      <c r="C8" s="13">
        <f t="shared" si="2"/>
        <v>0</v>
      </c>
      <c r="D8" s="12" t="s">
        <v>16</v>
      </c>
      <c r="E8" s="13">
        <f t="shared" si="1"/>
        <v>0</v>
      </c>
      <c r="F8" s="13">
        <f t="shared" si="3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si="4"/>
        <v>11585940.48</v>
      </c>
      <c r="C9" s="13">
        <f t="shared" si="2"/>
        <v>1355247.4</v>
      </c>
      <c r="D9" s="12" t="s">
        <v>18</v>
      </c>
      <c r="E9" s="13">
        <f t="shared" si="1"/>
        <v>0</v>
      </c>
      <c r="F9" s="13">
        <f t="shared" si="3"/>
        <v>0</v>
      </c>
      <c r="H9" s="10" t="s">
        <v>17</v>
      </c>
      <c r="I9" s="13">
        <v>11585940.48</v>
      </c>
      <c r="J9" s="13">
        <v>1355247.4</v>
      </c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si="4"/>
        <v>139958371.59</v>
      </c>
      <c r="C10" s="13">
        <f t="shared" si="2"/>
        <v>132897816.3</v>
      </c>
      <c r="D10" s="12" t="s">
        <v>20</v>
      </c>
      <c r="E10" s="13">
        <f t="shared" si="1"/>
        <v>54141122.19</v>
      </c>
      <c r="F10" s="13">
        <f t="shared" si="3"/>
        <v>68738451.06</v>
      </c>
      <c r="H10" s="10" t="s">
        <v>19</v>
      </c>
      <c r="I10" s="13">
        <v>139958371.59</v>
      </c>
      <c r="J10" s="13">
        <v>132897816.3</v>
      </c>
      <c r="K10" s="12" t="s">
        <v>20</v>
      </c>
      <c r="L10" s="13">
        <v>54141122.19</v>
      </c>
      <c r="M10" s="13">
        <v>68738451.06</v>
      </c>
    </row>
    <row r="11" ht="15" customHeight="1" spans="1:13">
      <c r="A11" s="10" t="s">
        <v>21</v>
      </c>
      <c r="B11" s="13">
        <f t="shared" si="4"/>
        <v>0</v>
      </c>
      <c r="C11" s="13">
        <f t="shared" si="2"/>
        <v>0</v>
      </c>
      <c r="D11" s="12" t="s">
        <v>22</v>
      </c>
      <c r="E11" s="13">
        <f t="shared" si="1"/>
        <v>16889095.34</v>
      </c>
      <c r="F11" s="13">
        <f t="shared" si="3"/>
        <v>14311562.12</v>
      </c>
      <c r="H11" s="10" t="s">
        <v>21</v>
      </c>
      <c r="I11" s="13"/>
      <c r="J11" s="13"/>
      <c r="K11" s="12" t="s">
        <v>22</v>
      </c>
      <c r="L11" s="13">
        <v>16889095.34</v>
      </c>
      <c r="M11" s="13">
        <v>14311562.12</v>
      </c>
    </row>
    <row r="12" ht="15" customHeight="1" spans="1:13">
      <c r="A12" s="10" t="s">
        <v>23</v>
      </c>
      <c r="B12" s="13">
        <f t="shared" si="4"/>
        <v>7178273.42</v>
      </c>
      <c r="C12" s="13">
        <f t="shared" si="2"/>
        <v>529618.17</v>
      </c>
      <c r="D12" s="12" t="s">
        <v>24</v>
      </c>
      <c r="E12" s="13">
        <f t="shared" si="1"/>
        <v>0</v>
      </c>
      <c r="F12" s="13">
        <f t="shared" si="3"/>
        <v>0</v>
      </c>
      <c r="H12" s="10" t="s">
        <v>23</v>
      </c>
      <c r="I12" s="13">
        <v>7178273.42</v>
      </c>
      <c r="J12" s="13">
        <v>529618.17</v>
      </c>
      <c r="K12" s="12" t="s">
        <v>24</v>
      </c>
      <c r="L12" s="13"/>
      <c r="M12" s="13"/>
    </row>
    <row r="13" ht="15" customHeight="1" spans="1:13">
      <c r="A13" s="10" t="s">
        <v>25</v>
      </c>
      <c r="B13" s="14">
        <f>I13-B58</f>
        <v>29798576.52</v>
      </c>
      <c r="C13" s="13">
        <f t="shared" si="2"/>
        <v>91010817.05</v>
      </c>
      <c r="D13" s="12" t="s">
        <v>26</v>
      </c>
      <c r="E13" s="13">
        <f t="shared" si="1"/>
        <v>7056246.23</v>
      </c>
      <c r="F13" s="13">
        <f t="shared" si="3"/>
        <v>6483999.5</v>
      </c>
      <c r="H13" s="10" t="s">
        <v>25</v>
      </c>
      <c r="I13" s="13">
        <v>109786948.65</v>
      </c>
      <c r="J13" s="13">
        <v>91010817.05</v>
      </c>
      <c r="K13" s="12" t="s">
        <v>26</v>
      </c>
      <c r="L13" s="13">
        <v>7056246.23</v>
      </c>
      <c r="M13" s="13">
        <v>6483999.5</v>
      </c>
    </row>
    <row r="14" ht="15" customHeight="1" spans="1:13">
      <c r="A14" s="10" t="s">
        <v>27</v>
      </c>
      <c r="B14" s="13">
        <f t="shared" si="4"/>
        <v>0</v>
      </c>
      <c r="C14" s="13">
        <f t="shared" si="2"/>
        <v>0</v>
      </c>
      <c r="D14" s="12" t="s">
        <v>28</v>
      </c>
      <c r="E14" s="13">
        <f t="shared" si="1"/>
        <v>-471467.15</v>
      </c>
      <c r="F14" s="13">
        <f t="shared" si="3"/>
        <v>6381222.4</v>
      </c>
      <c r="H14" s="10" t="s">
        <v>27</v>
      </c>
      <c r="I14" s="13"/>
      <c r="J14" s="13"/>
      <c r="K14" s="12" t="s">
        <v>28</v>
      </c>
      <c r="L14" s="13">
        <v>-471467.15</v>
      </c>
      <c r="M14" s="13">
        <v>6381222.4</v>
      </c>
    </row>
    <row r="15" ht="15" customHeight="1" spans="1:13">
      <c r="A15" s="10" t="s">
        <v>29</v>
      </c>
      <c r="B15" s="13">
        <f t="shared" si="4"/>
        <v>0</v>
      </c>
      <c r="C15" s="13">
        <f t="shared" si="2"/>
        <v>0</v>
      </c>
      <c r="D15" s="12" t="s">
        <v>30</v>
      </c>
      <c r="E15" s="13">
        <f t="shared" si="1"/>
        <v>15396422.41</v>
      </c>
      <c r="F15" s="13">
        <f t="shared" si="3"/>
        <v>771996.01</v>
      </c>
      <c r="H15" s="10" t="s">
        <v>29</v>
      </c>
      <c r="I15" s="13"/>
      <c r="J15" s="13"/>
      <c r="K15" s="12" t="s">
        <v>30</v>
      </c>
      <c r="L15" s="13">
        <v>15396422.41</v>
      </c>
      <c r="M15" s="13">
        <v>771996.01</v>
      </c>
    </row>
    <row r="16" ht="15" customHeight="1" spans="1:13">
      <c r="A16" s="10" t="s">
        <v>31</v>
      </c>
      <c r="B16" s="13">
        <f t="shared" si="4"/>
        <v>51369067.24</v>
      </c>
      <c r="C16" s="13">
        <f t="shared" si="2"/>
        <v>45058422.6</v>
      </c>
      <c r="D16" s="12" t="s">
        <v>32</v>
      </c>
      <c r="E16" s="13">
        <f t="shared" si="1"/>
        <v>0</v>
      </c>
      <c r="F16" s="13">
        <f t="shared" si="3"/>
        <v>0</v>
      </c>
      <c r="H16" s="10" t="s">
        <v>31</v>
      </c>
      <c r="I16" s="13">
        <v>51369067.24</v>
      </c>
      <c r="J16" s="13">
        <v>45058422.6</v>
      </c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si="4"/>
        <v>0</v>
      </c>
      <c r="C17" s="13">
        <f t="shared" si="2"/>
        <v>0</v>
      </c>
      <c r="D17" s="12" t="s">
        <v>34</v>
      </c>
      <c r="E17" s="13">
        <f t="shared" si="1"/>
        <v>9703.53</v>
      </c>
      <c r="F17" s="13">
        <f t="shared" si="3"/>
        <v>120335.4</v>
      </c>
      <c r="H17" s="10" t="s">
        <v>33</v>
      </c>
      <c r="I17" s="13"/>
      <c r="J17" s="13"/>
      <c r="K17" s="12" t="s">
        <v>34</v>
      </c>
      <c r="L17" s="13">
        <v>9703.53</v>
      </c>
      <c r="M17" s="13">
        <v>120335.4</v>
      </c>
    </row>
    <row r="18" ht="15" customHeight="1" spans="1:13">
      <c r="A18" s="10" t="s">
        <v>35</v>
      </c>
      <c r="B18" s="13">
        <f t="shared" si="4"/>
        <v>0</v>
      </c>
      <c r="C18" s="13">
        <f t="shared" si="2"/>
        <v>0</v>
      </c>
      <c r="D18" s="12" t="s">
        <v>36</v>
      </c>
      <c r="E18" s="13">
        <f t="shared" si="1"/>
        <v>0</v>
      </c>
      <c r="F18" s="13">
        <f t="shared" si="3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si="4"/>
        <v>35816738.14</v>
      </c>
      <c r="C19" s="13">
        <f t="shared" si="2"/>
        <v>45774123.73</v>
      </c>
      <c r="D19" s="12" t="s">
        <v>38</v>
      </c>
      <c r="E19" s="13">
        <f t="shared" si="1"/>
        <v>46104417.83</v>
      </c>
      <c r="F19" s="13">
        <f t="shared" si="3"/>
        <v>53730205.84</v>
      </c>
      <c r="H19" s="10" t="s">
        <v>37</v>
      </c>
      <c r="I19" s="13">
        <v>35816738.14</v>
      </c>
      <c r="J19" s="13">
        <v>45774123.73</v>
      </c>
      <c r="K19" s="12" t="s">
        <v>38</v>
      </c>
      <c r="L19" s="13">
        <v>46104417.83</v>
      </c>
      <c r="M19" s="13">
        <v>53730205.84</v>
      </c>
    </row>
    <row r="20" ht="15" customHeight="1" spans="1:13">
      <c r="A20" s="10" t="s">
        <v>39</v>
      </c>
      <c r="B20" s="13">
        <f t="shared" si="4"/>
        <v>3305628.27</v>
      </c>
      <c r="C20" s="13">
        <f t="shared" si="2"/>
        <v>8175227.79</v>
      </c>
      <c r="D20" s="12" t="s">
        <v>40</v>
      </c>
      <c r="E20" s="13">
        <f t="shared" si="1"/>
        <v>0</v>
      </c>
      <c r="F20" s="13">
        <f t="shared" si="3"/>
        <v>0</v>
      </c>
      <c r="H20" s="10" t="s">
        <v>39</v>
      </c>
      <c r="I20" s="13">
        <v>3305628.27</v>
      </c>
      <c r="J20" s="13">
        <v>8175227.79</v>
      </c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625620793.97</v>
      </c>
      <c r="C21" s="16">
        <f>SUM(C6:C13)+SUM(C16:C20)</f>
        <v>684504051.89</v>
      </c>
      <c r="D21" s="17" t="s">
        <v>42</v>
      </c>
      <c r="E21" s="16">
        <f>SUM(E6:E15)+SUM(E18:E20)</f>
        <v>139115836.85</v>
      </c>
      <c r="F21" s="16">
        <f>SUM(F6:F15)+SUM(F18:F20)</f>
        <v>150417436.93</v>
      </c>
      <c r="H21" s="15" t="s">
        <v>41</v>
      </c>
      <c r="I21" s="16">
        <v>705609166.1</v>
      </c>
      <c r="J21" s="16">
        <v>684504051.89</v>
      </c>
      <c r="K21" s="17" t="s">
        <v>42</v>
      </c>
      <c r="L21" s="16">
        <v>139115836.85</v>
      </c>
      <c r="M21" s="16">
        <v>150417436.93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B40" si="5">I23</f>
        <v>0</v>
      </c>
      <c r="C23" s="13">
        <f t="shared" ref="C23:C40" si="6">J23</f>
        <v>0</v>
      </c>
      <c r="D23" s="20" t="s">
        <v>46</v>
      </c>
      <c r="E23" s="13">
        <f t="shared" ref="E23:E32" si="7">L23</f>
        <v>0</v>
      </c>
      <c r="F23" s="13">
        <f t="shared" ref="F23:F32" si="8">M23</f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si="5"/>
        <v>0</v>
      </c>
      <c r="C24" s="13">
        <f t="shared" si="6"/>
        <v>0</v>
      </c>
      <c r="D24" s="20" t="s">
        <v>48</v>
      </c>
      <c r="E24" s="13">
        <f t="shared" si="7"/>
        <v>0</v>
      </c>
      <c r="F24" s="13">
        <f t="shared" si="8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si="5"/>
        <v>0</v>
      </c>
      <c r="C25" s="13">
        <f t="shared" si="6"/>
        <v>0</v>
      </c>
      <c r="D25" s="20" t="s">
        <v>50</v>
      </c>
      <c r="E25" s="13">
        <f t="shared" si="7"/>
        <v>0</v>
      </c>
      <c r="F25" s="13">
        <f t="shared" si="8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si="5"/>
        <v>30055076.16</v>
      </c>
      <c r="C26" s="13">
        <f t="shared" si="6"/>
        <v>29340000</v>
      </c>
      <c r="D26" s="20" t="s">
        <v>52</v>
      </c>
      <c r="E26" s="13">
        <f t="shared" si="7"/>
        <v>0</v>
      </c>
      <c r="F26" s="13">
        <f t="shared" si="8"/>
        <v>0</v>
      </c>
      <c r="H26" s="18" t="s">
        <v>51</v>
      </c>
      <c r="I26" s="19">
        <v>30055076.16</v>
      </c>
      <c r="J26" s="19">
        <v>29340000</v>
      </c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si="5"/>
        <v>0</v>
      </c>
      <c r="C27" s="13">
        <f t="shared" si="6"/>
        <v>0</v>
      </c>
      <c r="D27" s="20" t="s">
        <v>54</v>
      </c>
      <c r="E27" s="13">
        <f t="shared" si="7"/>
        <v>0</v>
      </c>
      <c r="F27" s="13">
        <f t="shared" si="8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si="5"/>
        <v>0</v>
      </c>
      <c r="C28" s="13">
        <f t="shared" si="6"/>
        <v>0</v>
      </c>
      <c r="D28" s="20" t="s">
        <v>56</v>
      </c>
      <c r="E28" s="13">
        <f t="shared" si="7"/>
        <v>0</v>
      </c>
      <c r="F28" s="13">
        <f t="shared" si="8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si="5"/>
        <v>0</v>
      </c>
      <c r="C29" s="13">
        <f t="shared" si="6"/>
        <v>0</v>
      </c>
      <c r="D29" s="20" t="s">
        <v>58</v>
      </c>
      <c r="E29" s="13">
        <f t="shared" si="7"/>
        <v>684671</v>
      </c>
      <c r="F29" s="13">
        <f t="shared" si="8"/>
        <v>1022504</v>
      </c>
      <c r="H29" s="18" t="s">
        <v>57</v>
      </c>
      <c r="I29" s="19"/>
      <c r="J29" s="19"/>
      <c r="K29" s="20" t="s">
        <v>58</v>
      </c>
      <c r="L29" s="19">
        <v>684671</v>
      </c>
      <c r="M29" s="19">
        <v>1022504</v>
      </c>
    </row>
    <row r="30" ht="15" customHeight="1" spans="1:13">
      <c r="A30" s="18" t="s">
        <v>59</v>
      </c>
      <c r="B30" s="13">
        <f t="shared" si="5"/>
        <v>5554345.11</v>
      </c>
      <c r="C30" s="13">
        <f t="shared" si="6"/>
        <v>5832305.19</v>
      </c>
      <c r="D30" s="20" t="s">
        <v>60</v>
      </c>
      <c r="E30" s="13">
        <f t="shared" si="7"/>
        <v>0</v>
      </c>
      <c r="F30" s="13">
        <f t="shared" si="8"/>
        <v>0</v>
      </c>
      <c r="H30" s="18" t="s">
        <v>59</v>
      </c>
      <c r="I30" s="19">
        <v>5554345.11</v>
      </c>
      <c r="J30" s="19">
        <v>5832305.19</v>
      </c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si="5"/>
        <v>0</v>
      </c>
      <c r="C31" s="13">
        <f t="shared" si="6"/>
        <v>0</v>
      </c>
      <c r="D31" s="20" t="s">
        <v>62</v>
      </c>
      <c r="E31" s="13">
        <f t="shared" si="7"/>
        <v>0</v>
      </c>
      <c r="F31" s="13">
        <f t="shared" si="8"/>
        <v>34776.43</v>
      </c>
      <c r="H31" s="10" t="s">
        <v>61</v>
      </c>
      <c r="I31" s="13"/>
      <c r="J31" s="13"/>
      <c r="K31" s="20" t="s">
        <v>62</v>
      </c>
      <c r="L31" s="19"/>
      <c r="M31" s="19">
        <v>34776.43</v>
      </c>
    </row>
    <row r="32" ht="15" customHeight="1" spans="1:13">
      <c r="A32" s="10" t="s">
        <v>63</v>
      </c>
      <c r="B32" s="13">
        <f t="shared" si="5"/>
        <v>0</v>
      </c>
      <c r="C32" s="13">
        <f t="shared" si="6"/>
        <v>0</v>
      </c>
      <c r="D32" s="12" t="s">
        <v>64</v>
      </c>
      <c r="E32" s="13">
        <f t="shared" si="7"/>
        <v>34187285.61</v>
      </c>
      <c r="F32" s="13">
        <f t="shared" si="8"/>
        <v>41904407.48</v>
      </c>
      <c r="H32" s="10" t="s">
        <v>63</v>
      </c>
      <c r="I32" s="13"/>
      <c r="J32" s="13"/>
      <c r="K32" s="12" t="s">
        <v>64</v>
      </c>
      <c r="L32" s="13">
        <v>34187285.61</v>
      </c>
      <c r="M32" s="13">
        <v>41904407.48</v>
      </c>
    </row>
    <row r="33" ht="15" customHeight="1" spans="1:13">
      <c r="A33" s="10" t="s">
        <v>65</v>
      </c>
      <c r="B33" s="13">
        <f t="shared" si="5"/>
        <v>0</v>
      </c>
      <c r="C33" s="13">
        <f t="shared" si="6"/>
        <v>0</v>
      </c>
      <c r="D33" s="17" t="s">
        <v>66</v>
      </c>
      <c r="E33" s="16">
        <f>SUM(E23:E24)+SUM(E27:E32)</f>
        <v>34871956.61</v>
      </c>
      <c r="F33" s="16">
        <f>SUM(F23:F24)+SUM(F27:F32)</f>
        <v>42961687.91</v>
      </c>
      <c r="H33" s="10" t="s">
        <v>65</v>
      </c>
      <c r="I33" s="13"/>
      <c r="J33" s="13"/>
      <c r="K33" s="17" t="s">
        <v>66</v>
      </c>
      <c r="L33" s="16">
        <v>34871956.61</v>
      </c>
      <c r="M33" s="16">
        <v>42961687.91</v>
      </c>
    </row>
    <row r="34" ht="15" customHeight="1" spans="1:13">
      <c r="A34" s="10" t="s">
        <v>67</v>
      </c>
      <c r="B34" s="13">
        <f t="shared" si="5"/>
        <v>0</v>
      </c>
      <c r="C34" s="13">
        <f t="shared" si="6"/>
        <v>0</v>
      </c>
      <c r="D34" s="17" t="s">
        <v>68</v>
      </c>
      <c r="E34" s="21">
        <f>E21+E33</f>
        <v>173987793.46</v>
      </c>
      <c r="F34" s="21">
        <f>F21+F33</f>
        <v>193379124.84</v>
      </c>
      <c r="H34" s="10" t="s">
        <v>67</v>
      </c>
      <c r="I34" s="13"/>
      <c r="J34" s="13"/>
      <c r="K34" s="17" t="s">
        <v>68</v>
      </c>
      <c r="L34" s="21">
        <v>173987793.46</v>
      </c>
      <c r="M34" s="21">
        <v>193379124.84</v>
      </c>
    </row>
    <row r="35" ht="15" customHeight="1" spans="1:13">
      <c r="A35" s="10" t="s">
        <v>69</v>
      </c>
      <c r="B35" s="13">
        <f t="shared" si="5"/>
        <v>4198310.32</v>
      </c>
      <c r="C35" s="13">
        <f t="shared" si="6"/>
        <v>5572772.69</v>
      </c>
      <c r="D35" s="12" t="s">
        <v>70</v>
      </c>
      <c r="E35" s="13"/>
      <c r="F35" s="13"/>
      <c r="H35" s="10" t="s">
        <v>69</v>
      </c>
      <c r="I35" s="13">
        <v>4198310.32</v>
      </c>
      <c r="J35" s="13">
        <v>5572772.69</v>
      </c>
      <c r="K35" s="12" t="s">
        <v>70</v>
      </c>
      <c r="L35" s="13"/>
      <c r="M35" s="13"/>
    </row>
    <row r="36" ht="15" customHeight="1" spans="1:13">
      <c r="A36" s="10" t="s">
        <v>71</v>
      </c>
      <c r="B36" s="13">
        <f t="shared" si="5"/>
        <v>0</v>
      </c>
      <c r="C36" s="13">
        <f t="shared" si="6"/>
        <v>0</v>
      </c>
      <c r="D36" s="12" t="s">
        <v>72</v>
      </c>
      <c r="E36" s="13">
        <f t="shared" ref="E36:E45" si="9">L36</f>
        <v>252664524</v>
      </c>
      <c r="F36" s="13">
        <f t="shared" ref="F36:F45" si="10">M36</f>
        <v>210609840</v>
      </c>
      <c r="G36" s="22">
        <f>E36-F36</f>
        <v>42054684</v>
      </c>
      <c r="H36" s="10" t="s">
        <v>71</v>
      </c>
      <c r="I36" s="13"/>
      <c r="J36" s="13"/>
      <c r="K36" s="12" t="s">
        <v>72</v>
      </c>
      <c r="L36" s="13">
        <v>252664524</v>
      </c>
      <c r="M36" s="13">
        <v>210609840</v>
      </c>
    </row>
    <row r="37" ht="15" customHeight="1" spans="1:13">
      <c r="A37" s="10" t="s">
        <v>73</v>
      </c>
      <c r="B37" s="13">
        <f t="shared" si="5"/>
        <v>0</v>
      </c>
      <c r="C37" s="13">
        <f t="shared" si="6"/>
        <v>0</v>
      </c>
      <c r="D37" s="12" t="s">
        <v>74</v>
      </c>
      <c r="E37" s="13">
        <f t="shared" si="9"/>
        <v>0</v>
      </c>
      <c r="F37" s="13">
        <f t="shared" si="10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5"/>
        <v>324847.14</v>
      </c>
      <c r="C38" s="13">
        <f t="shared" si="6"/>
        <v>420414.33</v>
      </c>
      <c r="D38" s="12" t="s">
        <v>50</v>
      </c>
      <c r="E38" s="13">
        <f t="shared" si="9"/>
        <v>0</v>
      </c>
      <c r="F38" s="13">
        <f t="shared" si="10"/>
        <v>0</v>
      </c>
      <c r="H38" s="10" t="s">
        <v>75</v>
      </c>
      <c r="I38" s="13">
        <v>324847.14</v>
      </c>
      <c r="J38" s="13">
        <v>420414.33</v>
      </c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5"/>
        <v>1753637.09</v>
      </c>
      <c r="C39" s="13">
        <f t="shared" si="6"/>
        <v>1415839.17</v>
      </c>
      <c r="D39" s="12" t="s">
        <v>52</v>
      </c>
      <c r="E39" s="13">
        <f t="shared" si="9"/>
        <v>0</v>
      </c>
      <c r="F39" s="13">
        <f t="shared" si="10"/>
        <v>0</v>
      </c>
      <c r="H39" s="10" t="s">
        <v>76</v>
      </c>
      <c r="I39" s="13">
        <v>1753637.09</v>
      </c>
      <c r="J39" s="13">
        <v>1415839.17</v>
      </c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5"/>
        <v>39115006.6</v>
      </c>
      <c r="C40" s="13">
        <f t="shared" si="6"/>
        <v>48449619.7</v>
      </c>
      <c r="D40" s="12" t="s">
        <v>78</v>
      </c>
      <c r="E40" s="13">
        <f t="shared" si="9"/>
        <v>16589744.45</v>
      </c>
      <c r="F40" s="13">
        <f t="shared" si="10"/>
        <v>59088132.27</v>
      </c>
      <c r="H40" s="10" t="s">
        <v>77</v>
      </c>
      <c r="I40" s="13">
        <v>39115006.6</v>
      </c>
      <c r="J40" s="13">
        <v>48449619.7</v>
      </c>
      <c r="K40" s="12" t="s">
        <v>78</v>
      </c>
      <c r="L40" s="13">
        <v>16589744.45</v>
      </c>
      <c r="M40" s="13">
        <v>59088132.27</v>
      </c>
    </row>
    <row r="41" ht="15" customHeight="1" spans="1:13">
      <c r="A41" s="23" t="s">
        <v>79</v>
      </c>
      <c r="B41" s="24">
        <f>SUM(B23:B40)</f>
        <v>81001222.42</v>
      </c>
      <c r="C41" s="24">
        <f>SUM(C23:C40)</f>
        <v>91030951.08</v>
      </c>
      <c r="D41" s="12" t="s">
        <v>80</v>
      </c>
      <c r="E41" s="13">
        <f t="shared" si="9"/>
        <v>684671</v>
      </c>
      <c r="F41" s="13">
        <f t="shared" si="10"/>
        <v>1022504</v>
      </c>
      <c r="H41" s="23" t="s">
        <v>79</v>
      </c>
      <c r="I41" s="24">
        <v>81001222.42</v>
      </c>
      <c r="J41" s="24">
        <v>91030951.08</v>
      </c>
      <c r="K41" s="12" t="s">
        <v>80</v>
      </c>
      <c r="L41" s="13">
        <v>684671</v>
      </c>
      <c r="M41" s="13">
        <v>1022504</v>
      </c>
    </row>
    <row r="42" spans="1:13">
      <c r="A42" s="10"/>
      <c r="B42" s="13"/>
      <c r="C42" s="13"/>
      <c r="D42" s="12" t="s">
        <v>81</v>
      </c>
      <c r="E42" s="13">
        <f t="shared" si="9"/>
        <v>0</v>
      </c>
      <c r="F42" s="13">
        <f t="shared" si="10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9"/>
        <v>0</v>
      </c>
      <c r="F43" s="13">
        <f t="shared" si="10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9"/>
        <v>30519617.5</v>
      </c>
      <c r="F44" s="13">
        <f t="shared" si="10"/>
        <v>30519617.5</v>
      </c>
      <c r="H44" s="10"/>
      <c r="I44" s="13"/>
      <c r="J44" s="13"/>
      <c r="K44" s="12" t="s">
        <v>83</v>
      </c>
      <c r="L44" s="13">
        <v>30519617.5</v>
      </c>
      <c r="M44" s="13">
        <v>30519617.5</v>
      </c>
    </row>
    <row r="45" spans="1:13">
      <c r="A45" s="10"/>
      <c r="B45" s="13"/>
      <c r="C45" s="13"/>
      <c r="D45" s="12" t="s">
        <v>84</v>
      </c>
      <c r="E45" s="13">
        <f t="shared" si="9"/>
        <v>313533380.11</v>
      </c>
      <c r="F45" s="13">
        <f t="shared" si="10"/>
        <v>282960792.36</v>
      </c>
      <c r="H45" s="10"/>
      <c r="I45" s="13"/>
      <c r="J45" s="13"/>
      <c r="K45" s="12" t="s">
        <v>84</v>
      </c>
      <c r="L45" s="13">
        <v>313533380.11</v>
      </c>
      <c r="M45" s="13">
        <v>282960792.36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612622595.06</v>
      </c>
      <c r="F46" s="16">
        <f>SUM(F36:F37)+F40-F41+SUM(F42:F45)</f>
        <v>582155878.13</v>
      </c>
      <c r="H46" s="10"/>
      <c r="I46" s="13"/>
      <c r="J46" s="13"/>
      <c r="K46" s="17" t="s">
        <v>89</v>
      </c>
      <c r="L46" s="16">
        <v>612622595.06</v>
      </c>
      <c r="M46" s="30">
        <v>582155878.13</v>
      </c>
    </row>
    <row r="47" spans="1:13">
      <c r="A47" s="15" t="s">
        <v>90</v>
      </c>
      <c r="B47" s="21">
        <f>B21+B41</f>
        <v>706622016.39</v>
      </c>
      <c r="C47" s="21">
        <f>C21+C41</f>
        <v>775535002.97</v>
      </c>
      <c r="D47" s="17" t="s">
        <v>91</v>
      </c>
      <c r="E47" s="21">
        <f>E34+E46</f>
        <v>786610388.52</v>
      </c>
      <c r="F47" s="21">
        <f>F34+F46</f>
        <v>775535002.97</v>
      </c>
      <c r="H47" s="15" t="s">
        <v>90</v>
      </c>
      <c r="I47" s="21">
        <v>786610388.52</v>
      </c>
      <c r="J47" s="21">
        <v>775535002.97</v>
      </c>
      <c r="K47" s="17" t="s">
        <v>91</v>
      </c>
      <c r="L47" s="21">
        <v>786610388.52</v>
      </c>
      <c r="M47" s="31">
        <v>775535002.97</v>
      </c>
    </row>
    <row r="48" spans="5:6">
      <c r="E48" s="25">
        <f>B47-E47</f>
        <v>-79988372.1299999</v>
      </c>
      <c r="F48">
        <f>C47-F47</f>
        <v>0</v>
      </c>
    </row>
    <row r="49" spans="5:6">
      <c r="E49">
        <f>E47-I47</f>
        <v>0</v>
      </c>
      <c r="F49">
        <f>F47-J47</f>
        <v>0</v>
      </c>
    </row>
    <row r="50" spans="1:2">
      <c r="A50" t="s">
        <v>95</v>
      </c>
      <c r="B50" t="s">
        <v>96</v>
      </c>
    </row>
    <row r="51" spans="1:3">
      <c r="A51" t="s">
        <v>149</v>
      </c>
      <c r="B51">
        <f>分公司1!B51</f>
        <v>34338677.68</v>
      </c>
      <c r="C51" t="s">
        <v>150</v>
      </c>
    </row>
    <row r="52" spans="2:3">
      <c r="B52">
        <f>分公司2!B51</f>
        <v>18652515.03</v>
      </c>
      <c r="C52" t="s">
        <v>151</v>
      </c>
    </row>
    <row r="53" spans="2:3">
      <c r="B53">
        <f>分公司3!B51</f>
        <v>7884037.03</v>
      </c>
      <c r="C53" t="s">
        <v>152</v>
      </c>
    </row>
    <row r="54" spans="2:3">
      <c r="B54">
        <f>分公司4!B51</f>
        <v>8162097.94</v>
      </c>
      <c r="C54" t="s">
        <v>153</v>
      </c>
    </row>
    <row r="55" spans="2:3">
      <c r="B55">
        <f>分公司5!B51</f>
        <v>9625159.01</v>
      </c>
      <c r="C55" t="s">
        <v>154</v>
      </c>
    </row>
    <row r="56" spans="2:3">
      <c r="B56">
        <f>分公司6!B51</f>
        <v>1221451.44</v>
      </c>
      <c r="C56" t="s">
        <v>155</v>
      </c>
    </row>
    <row r="57" spans="2:3">
      <c r="B57">
        <f>分公司7!B51</f>
        <v>104434</v>
      </c>
      <c r="C57" t="s">
        <v>156</v>
      </c>
    </row>
    <row r="58" spans="2:3">
      <c r="B58">
        <f>SUM(B51:B57)</f>
        <v>79988372.13</v>
      </c>
      <c r="C58" t="s">
        <v>157</v>
      </c>
    </row>
    <row r="59" spans="1:1">
      <c r="A59" t="s">
        <v>158</v>
      </c>
    </row>
    <row r="60" spans="1:1">
      <c r="A60" t="s">
        <v>159</v>
      </c>
    </row>
    <row r="61" spans="1:1">
      <c r="A61" t="s">
        <v>160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1"/>
  <sheetViews>
    <sheetView view="pageBreakPreview" zoomScaleNormal="100" workbookViewId="0">
      <selection activeCell="B11" sqref="B11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7" max="7" width="13.75"/>
    <col min="8" max="8" width="23.25" customWidth="1"/>
    <col min="9" max="9" width="11.5" customWidth="1"/>
    <col min="10" max="10" width="10.375" customWidth="1"/>
    <col min="11" max="11" width="35.875" customWidth="1"/>
    <col min="12" max="13" width="16" customWidth="1"/>
    <col min="15" max="15" width="11.5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94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3">
      <c r="A6" s="10" t="s">
        <v>11</v>
      </c>
      <c r="B6" s="13">
        <f t="shared" ref="B6:F6" si="0">I6</f>
        <v>51178.14</v>
      </c>
      <c r="C6" s="13">
        <f t="shared" si="0"/>
        <v>112990.18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>
        <v>51178.14</v>
      </c>
      <c r="J6" s="13">
        <v>112990.18</v>
      </c>
      <c r="K6" s="12" t="s">
        <v>12</v>
      </c>
      <c r="L6" s="13"/>
      <c r="M6" s="13"/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>I13</f>
        <v>306925.66</v>
      </c>
      <c r="C13" s="13">
        <f t="shared" ref="C13:F13" si="7">J13</f>
        <v>318190.13</v>
      </c>
      <c r="D13" s="12" t="s">
        <v>26</v>
      </c>
      <c r="E13" s="13">
        <f t="shared" si="7"/>
        <v>1517566.26</v>
      </c>
      <c r="F13" s="13">
        <f t="shared" si="7"/>
        <v>1684060.84</v>
      </c>
      <c r="H13" s="10" t="s">
        <v>25</v>
      </c>
      <c r="I13" s="13">
        <v>306925.66</v>
      </c>
      <c r="J13" s="13">
        <v>318190.13</v>
      </c>
      <c r="K13" s="12" t="s">
        <v>26</v>
      </c>
      <c r="L13" s="13">
        <v>1517566.26</v>
      </c>
      <c r="M13" s="13">
        <v>1684060.84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68655.91</v>
      </c>
      <c r="F14" s="13">
        <f t="shared" si="8"/>
        <v>67277.71</v>
      </c>
      <c r="H14" s="10" t="s">
        <v>27</v>
      </c>
      <c r="I14" s="13"/>
      <c r="J14" s="13"/>
      <c r="K14" s="12" t="s">
        <v>28</v>
      </c>
      <c r="L14" s="13">
        <v>68655.91</v>
      </c>
      <c r="M14" s="13">
        <v>67277.71</v>
      </c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14603.2800000012</v>
      </c>
      <c r="F15" s="13">
        <f t="shared" si="9"/>
        <v>29553745.9</v>
      </c>
      <c r="H15" s="10" t="s">
        <v>29</v>
      </c>
      <c r="I15" s="13"/>
      <c r="J15" s="13"/>
      <c r="K15" s="12" t="s">
        <v>30</v>
      </c>
      <c r="L15" s="13">
        <v>34353280.96</v>
      </c>
      <c r="M15" s="13">
        <v>29553745.9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358103.8</v>
      </c>
      <c r="C21" s="16">
        <f>SUM(C6:C13)+SUM(C16:C20)</f>
        <v>431180.31</v>
      </c>
      <c r="D21" s="17" t="s">
        <v>42</v>
      </c>
      <c r="E21" s="16">
        <f>SUM(E6:E15)+SUM(E18:E20)</f>
        <v>1600825.45</v>
      </c>
      <c r="F21" s="16">
        <f>SUM(F6:F15)+SUM(F18:F20)</f>
        <v>31305084.45</v>
      </c>
      <c r="H21" s="15" t="s">
        <v>41</v>
      </c>
      <c r="I21" s="16">
        <v>358103.8</v>
      </c>
      <c r="J21" s="16">
        <v>431180.31</v>
      </c>
      <c r="K21" s="17" t="s">
        <v>42</v>
      </c>
      <c r="L21" s="16">
        <v>35939503.13</v>
      </c>
      <c r="M21" s="16">
        <v>31305084.45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1600825.45</v>
      </c>
      <c r="F34" s="21">
        <f>F21+F33</f>
        <v>31305084.45</v>
      </c>
      <c r="H34" s="10" t="s">
        <v>67</v>
      </c>
      <c r="I34" s="13"/>
      <c r="J34" s="13"/>
      <c r="K34" s="17" t="s">
        <v>68</v>
      </c>
      <c r="L34" s="21">
        <v>35939503.13</v>
      </c>
      <c r="M34" s="21">
        <v>31305084.45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3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2512.03</v>
      </c>
      <c r="C39" s="13">
        <f t="shared" si="26"/>
        <v>2512.03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>
        <v>2512.03</v>
      </c>
      <c r="J39" s="13">
        <v>2512.03</v>
      </c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2512.03</v>
      </c>
      <c r="C41" s="24">
        <f>SUM(C23:C40)</f>
        <v>2512.03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>
        <v>2512.03</v>
      </c>
      <c r="J41" s="24">
        <v>2512.03</v>
      </c>
      <c r="K41" s="12" t="s">
        <v>80</v>
      </c>
      <c r="L41" s="13"/>
      <c r="M41" s="13"/>
    </row>
    <row r="42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-35578887.3</v>
      </c>
      <c r="F45" s="13">
        <f t="shared" si="28"/>
        <v>-30871392.11</v>
      </c>
      <c r="H45" s="10"/>
      <c r="I45" s="13"/>
      <c r="J45" s="13"/>
      <c r="K45" s="12" t="s">
        <v>84</v>
      </c>
      <c r="L45" s="13">
        <v>-35578887.3</v>
      </c>
      <c r="M45" s="13">
        <v>-30871392.11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-35578887.3</v>
      </c>
      <c r="F46" s="16">
        <f>SUM(F36:F37)+F40-F41+SUM(F42:F45)</f>
        <v>-30871392.11</v>
      </c>
      <c r="H46" s="10"/>
      <c r="I46" s="13"/>
      <c r="J46" s="13"/>
      <c r="K46" s="17" t="s">
        <v>89</v>
      </c>
      <c r="L46" s="16">
        <v>-35578887.3</v>
      </c>
      <c r="M46" s="30">
        <v>-30871392.11</v>
      </c>
    </row>
    <row r="47" spans="1:13">
      <c r="A47" s="15" t="s">
        <v>90</v>
      </c>
      <c r="B47" s="21">
        <f>B21+B41</f>
        <v>360615.83</v>
      </c>
      <c r="C47" s="21">
        <f>C21+C41</f>
        <v>433692.34</v>
      </c>
      <c r="D47" s="17" t="s">
        <v>91</v>
      </c>
      <c r="E47" s="21">
        <f>E34+E46</f>
        <v>-33978061.85</v>
      </c>
      <c r="F47" s="21">
        <f>F34+F46</f>
        <v>433692.34</v>
      </c>
      <c r="H47" s="15" t="s">
        <v>90</v>
      </c>
      <c r="I47" s="21">
        <v>360615.83</v>
      </c>
      <c r="J47" s="21">
        <v>433692.34</v>
      </c>
      <c r="K47" s="17" t="s">
        <v>91</v>
      </c>
      <c r="L47" s="21">
        <v>360615.83</v>
      </c>
      <c r="M47" s="31">
        <v>433692.34</v>
      </c>
    </row>
    <row r="48" spans="5:6">
      <c r="E48" s="25">
        <f>B47-E47</f>
        <v>34338677.68</v>
      </c>
      <c r="F48" s="25">
        <f>C47-F47</f>
        <v>0</v>
      </c>
    </row>
    <row r="49" spans="5:6">
      <c r="E49" s="25">
        <f>E47-I47</f>
        <v>-34338677.68</v>
      </c>
      <c r="F49" s="25">
        <f>F47-J47</f>
        <v>0</v>
      </c>
    </row>
    <row r="50" spans="1:2">
      <c r="A50" t="s">
        <v>95</v>
      </c>
      <c r="B50" t="s">
        <v>96</v>
      </c>
    </row>
    <row r="51" spans="1:2">
      <c r="A51" t="s">
        <v>161</v>
      </c>
      <c r="B51" s="36">
        <v>34338677.68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52"/>
  <sheetViews>
    <sheetView view="pageBreakPreview" zoomScaleNormal="100" workbookViewId="0">
      <selection activeCell="B10" sqref="B10"/>
    </sheetView>
  </sheetViews>
  <sheetFormatPr defaultColWidth="9" defaultRowHeight="14.25"/>
  <cols>
    <col min="1" max="1" width="38.375" customWidth="1"/>
    <col min="2" max="2" width="22" customWidth="1"/>
    <col min="3" max="3" width="20.875" customWidth="1"/>
    <col min="4" max="4" width="38.375" customWidth="1"/>
    <col min="5" max="5" width="21.625" customWidth="1"/>
    <col min="6" max="6" width="19.625" customWidth="1"/>
    <col min="8" max="8" width="23.25" customWidth="1"/>
    <col min="9" max="10" width="9.875" customWidth="1"/>
    <col min="11" max="11" width="35.875" customWidth="1"/>
    <col min="12" max="13" width="16" customWidth="1"/>
    <col min="14" max="14" width="12.625"/>
  </cols>
  <sheetData>
    <row r="1" ht="33.95" customHeight="1" spans="1:6">
      <c r="A1" s="1" t="s">
        <v>93</v>
      </c>
      <c r="B1" s="1"/>
      <c r="C1" s="1"/>
      <c r="D1" s="1"/>
      <c r="E1" s="1"/>
      <c r="F1" s="1"/>
    </row>
    <row r="2" ht="15" customHeight="1" spans="1:6">
      <c r="A2" s="2"/>
      <c r="B2" s="2"/>
      <c r="C2" s="2"/>
      <c r="D2" s="2"/>
      <c r="E2" s="2"/>
      <c r="F2" s="3" t="s">
        <v>1</v>
      </c>
    </row>
    <row r="3" ht="14.1" customHeight="1" spans="1:6">
      <c r="A3" s="4" t="s">
        <v>94</v>
      </c>
      <c r="B3" s="5"/>
      <c r="C3" s="6" t="str">
        <f>合并分公司资产负债表!C3</f>
        <v> 20XX  年     X月      XX  日</v>
      </c>
      <c r="D3" s="6"/>
      <c r="E3" s="5"/>
      <c r="F3" s="7" t="s">
        <v>4</v>
      </c>
    </row>
    <row r="4" ht="24.95" customHeight="1" spans="1:13">
      <c r="A4" s="8" t="s">
        <v>5</v>
      </c>
      <c r="B4" s="9" t="s">
        <v>6</v>
      </c>
      <c r="C4" s="9" t="s">
        <v>7</v>
      </c>
      <c r="D4" s="9" t="s">
        <v>8</v>
      </c>
      <c r="E4" s="9" t="s">
        <v>6</v>
      </c>
      <c r="F4" s="9" t="s">
        <v>7</v>
      </c>
      <c r="H4" s="8" t="s">
        <v>5</v>
      </c>
      <c r="I4" s="9" t="s">
        <v>6</v>
      </c>
      <c r="J4" s="9" t="s">
        <v>7</v>
      </c>
      <c r="K4" s="9" t="s">
        <v>8</v>
      </c>
      <c r="L4" s="9" t="s">
        <v>6</v>
      </c>
      <c r="M4" s="9" t="s">
        <v>7</v>
      </c>
    </row>
    <row r="5" ht="15" customHeight="1" spans="1:13">
      <c r="A5" s="10" t="s">
        <v>9</v>
      </c>
      <c r="B5" s="11"/>
      <c r="C5" s="11"/>
      <c r="D5" s="12" t="s">
        <v>10</v>
      </c>
      <c r="E5" s="11"/>
      <c r="F5" s="11"/>
      <c r="H5" s="10" t="s">
        <v>9</v>
      </c>
      <c r="I5" s="11"/>
      <c r="J5" s="11"/>
      <c r="K5" s="12" t="s">
        <v>10</v>
      </c>
      <c r="L5" s="11"/>
      <c r="M5" s="11"/>
    </row>
    <row r="6" ht="17.1" customHeight="1" spans="1:14">
      <c r="A6" s="10" t="s">
        <v>11</v>
      </c>
      <c r="B6" s="13">
        <f t="shared" ref="B6:F6" si="0">I6</f>
        <v>0</v>
      </c>
      <c r="C6" s="13">
        <f t="shared" si="0"/>
        <v>5916.99</v>
      </c>
      <c r="D6" s="12" t="s">
        <v>12</v>
      </c>
      <c r="E6" s="13">
        <f t="shared" si="0"/>
        <v>0</v>
      </c>
      <c r="F6" s="13">
        <f t="shared" si="0"/>
        <v>0</v>
      </c>
      <c r="H6" s="10" t="s">
        <v>11</v>
      </c>
      <c r="I6" s="13"/>
      <c r="J6" s="13">
        <v>5916.99</v>
      </c>
      <c r="K6" s="12" t="s">
        <v>12</v>
      </c>
      <c r="L6" s="13"/>
      <c r="M6" s="13"/>
      <c r="N6" s="39">
        <v>38858.66</v>
      </c>
    </row>
    <row r="7" ht="15" customHeight="1" spans="1:13">
      <c r="A7" s="10" t="s">
        <v>13</v>
      </c>
      <c r="B7" s="13">
        <f t="shared" ref="B7:F7" si="1">I7</f>
        <v>0</v>
      </c>
      <c r="C7" s="13">
        <f t="shared" si="1"/>
        <v>0</v>
      </c>
      <c r="D7" s="12" t="s">
        <v>14</v>
      </c>
      <c r="E7" s="13">
        <f t="shared" si="1"/>
        <v>0</v>
      </c>
      <c r="F7" s="13">
        <f t="shared" si="1"/>
        <v>0</v>
      </c>
      <c r="H7" s="10" t="s">
        <v>13</v>
      </c>
      <c r="I7" s="13"/>
      <c r="J7" s="13"/>
      <c r="K7" s="12" t="s">
        <v>14</v>
      </c>
      <c r="L7" s="13"/>
      <c r="M7" s="13"/>
    </row>
    <row r="8" ht="15" customHeight="1" spans="1:13">
      <c r="A8" s="10" t="s">
        <v>15</v>
      </c>
      <c r="B8" s="13">
        <f t="shared" ref="B8:F8" si="2">I8</f>
        <v>0</v>
      </c>
      <c r="C8" s="13">
        <f t="shared" si="2"/>
        <v>0</v>
      </c>
      <c r="D8" s="12" t="s">
        <v>16</v>
      </c>
      <c r="E8" s="13">
        <f t="shared" si="2"/>
        <v>0</v>
      </c>
      <c r="F8" s="13">
        <f t="shared" si="2"/>
        <v>0</v>
      </c>
      <c r="H8" s="10" t="s">
        <v>15</v>
      </c>
      <c r="I8" s="13"/>
      <c r="J8" s="13"/>
      <c r="K8" s="12" t="s">
        <v>16</v>
      </c>
      <c r="L8" s="13"/>
      <c r="M8" s="13"/>
    </row>
    <row r="9" ht="15" customHeight="1" spans="1:13">
      <c r="A9" s="10" t="s">
        <v>17</v>
      </c>
      <c r="B9" s="13">
        <f t="shared" ref="B9:F9" si="3">I9</f>
        <v>0</v>
      </c>
      <c r="C9" s="13">
        <f t="shared" si="3"/>
        <v>0</v>
      </c>
      <c r="D9" s="12" t="s">
        <v>18</v>
      </c>
      <c r="E9" s="13">
        <f t="shared" si="3"/>
        <v>0</v>
      </c>
      <c r="F9" s="13">
        <f t="shared" si="3"/>
        <v>0</v>
      </c>
      <c r="H9" s="10" t="s">
        <v>17</v>
      </c>
      <c r="I9" s="13"/>
      <c r="J9" s="13"/>
      <c r="K9" s="12" t="s">
        <v>18</v>
      </c>
      <c r="L9" s="13"/>
      <c r="M9" s="13"/>
    </row>
    <row r="10" ht="15" customHeight="1" spans="1:13">
      <c r="A10" s="10" t="s">
        <v>19</v>
      </c>
      <c r="B10" s="13">
        <f t="shared" ref="B10:F10" si="4">I10</f>
        <v>0</v>
      </c>
      <c r="C10" s="13">
        <f t="shared" si="4"/>
        <v>0</v>
      </c>
      <c r="D10" s="12" t="s">
        <v>20</v>
      </c>
      <c r="E10" s="13">
        <f t="shared" si="4"/>
        <v>0</v>
      </c>
      <c r="F10" s="13">
        <f t="shared" si="4"/>
        <v>0</v>
      </c>
      <c r="H10" s="10" t="s">
        <v>19</v>
      </c>
      <c r="I10" s="13"/>
      <c r="J10" s="13"/>
      <c r="K10" s="12" t="s">
        <v>20</v>
      </c>
      <c r="L10" s="13"/>
      <c r="M10" s="13"/>
    </row>
    <row r="11" ht="15" customHeight="1" spans="1:13">
      <c r="A11" s="10" t="s">
        <v>21</v>
      </c>
      <c r="B11" s="13">
        <f t="shared" ref="B11:F11" si="5">I11</f>
        <v>0</v>
      </c>
      <c r="C11" s="13">
        <f t="shared" si="5"/>
        <v>0</v>
      </c>
      <c r="D11" s="12" t="s">
        <v>22</v>
      </c>
      <c r="E11" s="13">
        <f t="shared" si="5"/>
        <v>0</v>
      </c>
      <c r="F11" s="13">
        <f t="shared" si="5"/>
        <v>0</v>
      </c>
      <c r="H11" s="10" t="s">
        <v>21</v>
      </c>
      <c r="I11" s="13"/>
      <c r="J11" s="13"/>
      <c r="K11" s="12" t="s">
        <v>22</v>
      </c>
      <c r="L11" s="13"/>
      <c r="M11" s="13"/>
    </row>
    <row r="12" ht="15" customHeight="1" spans="1:13">
      <c r="A12" s="10" t="s">
        <v>23</v>
      </c>
      <c r="B12" s="13">
        <f t="shared" ref="B12:F12" si="6">I12</f>
        <v>0</v>
      </c>
      <c r="C12" s="13">
        <f t="shared" si="6"/>
        <v>0</v>
      </c>
      <c r="D12" s="12" t="s">
        <v>24</v>
      </c>
      <c r="E12" s="13">
        <f t="shared" si="6"/>
        <v>0</v>
      </c>
      <c r="F12" s="13">
        <f t="shared" si="6"/>
        <v>0</v>
      </c>
      <c r="H12" s="10" t="s">
        <v>23</v>
      </c>
      <c r="I12" s="13"/>
      <c r="J12" s="13"/>
      <c r="K12" s="12" t="s">
        <v>24</v>
      </c>
      <c r="L12" s="13"/>
      <c r="M12" s="13"/>
    </row>
    <row r="13" ht="15" customHeight="1" spans="1:13">
      <c r="A13" s="10" t="s">
        <v>25</v>
      </c>
      <c r="B13" s="13">
        <f t="shared" ref="B13:F13" si="7">I13</f>
        <v>0</v>
      </c>
      <c r="C13" s="13">
        <f t="shared" si="7"/>
        <v>0</v>
      </c>
      <c r="D13" s="12" t="s">
        <v>26</v>
      </c>
      <c r="E13" s="13">
        <f t="shared" si="7"/>
        <v>785000.4</v>
      </c>
      <c r="F13" s="13">
        <f t="shared" si="7"/>
        <v>785000.4</v>
      </c>
      <c r="H13" s="10" t="s">
        <v>25</v>
      </c>
      <c r="I13" s="13"/>
      <c r="J13" s="13"/>
      <c r="K13" s="12" t="s">
        <v>26</v>
      </c>
      <c r="L13" s="13">
        <v>785000.4</v>
      </c>
      <c r="M13" s="13">
        <v>785000.4</v>
      </c>
    </row>
    <row r="14" ht="15" customHeight="1" spans="1:13">
      <c r="A14" s="10" t="s">
        <v>27</v>
      </c>
      <c r="B14" s="13">
        <f t="shared" ref="B14:F14" si="8">I14</f>
        <v>0</v>
      </c>
      <c r="C14" s="13">
        <f t="shared" si="8"/>
        <v>0</v>
      </c>
      <c r="D14" s="12" t="s">
        <v>28</v>
      </c>
      <c r="E14" s="13">
        <f t="shared" si="8"/>
        <v>0</v>
      </c>
      <c r="F14" s="13">
        <f t="shared" si="8"/>
        <v>0</v>
      </c>
      <c r="H14" s="10" t="s">
        <v>27</v>
      </c>
      <c r="I14" s="13"/>
      <c r="J14" s="13"/>
      <c r="K14" s="12" t="s">
        <v>28</v>
      </c>
      <c r="L14" s="13"/>
      <c r="M14" s="13"/>
    </row>
    <row r="15" ht="15" customHeight="1" spans="1:13">
      <c r="A15" s="10" t="s">
        <v>29</v>
      </c>
      <c r="B15" s="13">
        <f t="shared" ref="B15:F15" si="9">I15</f>
        <v>0</v>
      </c>
      <c r="C15" s="13">
        <f t="shared" si="9"/>
        <v>0</v>
      </c>
      <c r="D15" s="12" t="s">
        <v>30</v>
      </c>
      <c r="E15" s="14">
        <f>L15-B51</f>
        <v>-1087.54000000283</v>
      </c>
      <c r="F15" s="13">
        <f t="shared" si="9"/>
        <v>18652515.03</v>
      </c>
      <c r="H15" s="10" t="s">
        <v>29</v>
      </c>
      <c r="I15" s="13"/>
      <c r="J15" s="13"/>
      <c r="K15" s="12" t="s">
        <v>30</v>
      </c>
      <c r="L15" s="13">
        <v>18651427.49</v>
      </c>
      <c r="M15" s="13">
        <v>18652515.03</v>
      </c>
    </row>
    <row r="16" ht="15" customHeight="1" spans="1:13">
      <c r="A16" s="10" t="s">
        <v>31</v>
      </c>
      <c r="B16" s="13">
        <f t="shared" ref="B16:F16" si="10">I16</f>
        <v>0</v>
      </c>
      <c r="C16" s="13">
        <f t="shared" si="10"/>
        <v>0</v>
      </c>
      <c r="D16" s="12" t="s">
        <v>32</v>
      </c>
      <c r="E16" s="13">
        <f t="shared" si="10"/>
        <v>0</v>
      </c>
      <c r="F16" s="13">
        <f t="shared" si="10"/>
        <v>0</v>
      </c>
      <c r="H16" s="10" t="s">
        <v>31</v>
      </c>
      <c r="I16" s="13"/>
      <c r="J16" s="13"/>
      <c r="K16" s="12" t="s">
        <v>32</v>
      </c>
      <c r="L16" s="13"/>
      <c r="M16" s="13"/>
    </row>
    <row r="17" ht="15" customHeight="1" spans="1:13">
      <c r="A17" s="10" t="s">
        <v>33</v>
      </c>
      <c r="B17" s="13">
        <f t="shared" ref="B17:F17" si="11">I17</f>
        <v>0</v>
      </c>
      <c r="C17" s="13">
        <f t="shared" si="11"/>
        <v>0</v>
      </c>
      <c r="D17" s="12" t="s">
        <v>34</v>
      </c>
      <c r="E17" s="13">
        <f t="shared" si="11"/>
        <v>0</v>
      </c>
      <c r="F17" s="13">
        <f t="shared" si="11"/>
        <v>0</v>
      </c>
      <c r="H17" s="10" t="s">
        <v>33</v>
      </c>
      <c r="I17" s="13"/>
      <c r="J17" s="13"/>
      <c r="K17" s="12" t="s">
        <v>34</v>
      </c>
      <c r="L17" s="13"/>
      <c r="M17" s="13"/>
    </row>
    <row r="18" ht="15" customHeight="1" spans="1:13">
      <c r="A18" s="10" t="s">
        <v>35</v>
      </c>
      <c r="B18" s="13">
        <f t="shared" ref="B18:F18" si="12">I18</f>
        <v>0</v>
      </c>
      <c r="C18" s="13">
        <f t="shared" si="12"/>
        <v>0</v>
      </c>
      <c r="D18" s="12" t="s">
        <v>36</v>
      </c>
      <c r="E18" s="13">
        <f t="shared" si="12"/>
        <v>0</v>
      </c>
      <c r="F18" s="13">
        <f t="shared" si="12"/>
        <v>0</v>
      </c>
      <c r="H18" s="10" t="s">
        <v>35</v>
      </c>
      <c r="I18" s="13"/>
      <c r="J18" s="13"/>
      <c r="K18" s="12" t="s">
        <v>36</v>
      </c>
      <c r="L18" s="13"/>
      <c r="M18" s="13"/>
    </row>
    <row r="19" ht="15" customHeight="1" spans="1:13">
      <c r="A19" s="10" t="s">
        <v>37</v>
      </c>
      <c r="B19" s="13">
        <f t="shared" ref="B19:F19" si="13">I19</f>
        <v>0</v>
      </c>
      <c r="C19" s="13">
        <f t="shared" si="13"/>
        <v>0</v>
      </c>
      <c r="D19" s="12" t="s">
        <v>38</v>
      </c>
      <c r="E19" s="13">
        <f t="shared" si="13"/>
        <v>0</v>
      </c>
      <c r="F19" s="13">
        <f t="shared" si="13"/>
        <v>0</v>
      </c>
      <c r="H19" s="10" t="s">
        <v>37</v>
      </c>
      <c r="I19" s="13"/>
      <c r="J19" s="13"/>
      <c r="K19" s="12" t="s">
        <v>38</v>
      </c>
      <c r="L19" s="13"/>
      <c r="M19" s="13"/>
    </row>
    <row r="20" ht="15" customHeight="1" spans="1:13">
      <c r="A20" s="10" t="s">
        <v>39</v>
      </c>
      <c r="B20" s="13">
        <f t="shared" ref="B20:F20" si="14">I20</f>
        <v>0</v>
      </c>
      <c r="C20" s="13">
        <f t="shared" si="14"/>
        <v>0</v>
      </c>
      <c r="D20" s="12" t="s">
        <v>40</v>
      </c>
      <c r="E20" s="13">
        <f t="shared" si="14"/>
        <v>0</v>
      </c>
      <c r="F20" s="13">
        <f t="shared" si="14"/>
        <v>0</v>
      </c>
      <c r="H20" s="10" t="s">
        <v>39</v>
      </c>
      <c r="I20" s="13"/>
      <c r="J20" s="13"/>
      <c r="K20" s="12" t="s">
        <v>40</v>
      </c>
      <c r="L20" s="13"/>
      <c r="M20" s="13"/>
    </row>
    <row r="21" ht="15" customHeight="1" spans="1:13">
      <c r="A21" s="15" t="s">
        <v>41</v>
      </c>
      <c r="B21" s="16">
        <f>SUM(B6:B13)+SUM(B16:B20)</f>
        <v>0</v>
      </c>
      <c r="C21" s="16">
        <f>SUM(C6:C13)+SUM(C16:C20)</f>
        <v>5916.99</v>
      </c>
      <c r="D21" s="17" t="s">
        <v>42</v>
      </c>
      <c r="E21" s="16">
        <f>SUM(E6:E15)+SUM(E18:E20)</f>
        <v>783912.859999997</v>
      </c>
      <c r="F21" s="16">
        <f>SUM(F6:F15)+SUM(F18:F20)</f>
        <v>19437515.43</v>
      </c>
      <c r="H21" s="15" t="s">
        <v>41</v>
      </c>
      <c r="I21" s="16"/>
      <c r="J21" s="16">
        <v>5916.99</v>
      </c>
      <c r="K21" s="17" t="s">
        <v>42</v>
      </c>
      <c r="L21" s="16">
        <v>19436427.89</v>
      </c>
      <c r="M21" s="16">
        <v>19437515.43</v>
      </c>
    </row>
    <row r="22" ht="15" customHeight="1" spans="1:13">
      <c r="A22" s="18" t="s">
        <v>43</v>
      </c>
      <c r="B22" s="19"/>
      <c r="C22" s="19"/>
      <c r="D22" s="20" t="s">
        <v>44</v>
      </c>
      <c r="E22" s="19"/>
      <c r="F22" s="19"/>
      <c r="H22" s="18" t="s">
        <v>43</v>
      </c>
      <c r="I22" s="19"/>
      <c r="J22" s="19"/>
      <c r="K22" s="20" t="s">
        <v>44</v>
      </c>
      <c r="L22" s="19"/>
      <c r="M22" s="19"/>
    </row>
    <row r="23" ht="15" customHeight="1" spans="1:13">
      <c r="A23" s="18" t="s">
        <v>45</v>
      </c>
      <c r="B23" s="13">
        <f t="shared" ref="B23:F23" si="15">I23</f>
        <v>0</v>
      </c>
      <c r="C23" s="13">
        <f t="shared" si="15"/>
        <v>0</v>
      </c>
      <c r="D23" s="20" t="s">
        <v>46</v>
      </c>
      <c r="E23" s="13">
        <f t="shared" si="15"/>
        <v>0</v>
      </c>
      <c r="F23" s="13">
        <f t="shared" si="15"/>
        <v>0</v>
      </c>
      <c r="H23" s="18" t="s">
        <v>45</v>
      </c>
      <c r="I23" s="19"/>
      <c r="J23" s="19"/>
      <c r="K23" s="20" t="s">
        <v>46</v>
      </c>
      <c r="L23" s="19"/>
      <c r="M23" s="19"/>
    </row>
    <row r="24" ht="15" customHeight="1" spans="1:13">
      <c r="A24" s="18" t="s">
        <v>47</v>
      </c>
      <c r="B24" s="13">
        <f t="shared" ref="B24:F24" si="16">I24</f>
        <v>0</v>
      </c>
      <c r="C24" s="13">
        <f t="shared" si="16"/>
        <v>0</v>
      </c>
      <c r="D24" s="20" t="s">
        <v>48</v>
      </c>
      <c r="E24" s="13">
        <f t="shared" si="16"/>
        <v>0</v>
      </c>
      <c r="F24" s="13">
        <f t="shared" si="16"/>
        <v>0</v>
      </c>
      <c r="H24" s="18" t="s">
        <v>47</v>
      </c>
      <c r="I24" s="19"/>
      <c r="J24" s="19"/>
      <c r="K24" s="20" t="s">
        <v>48</v>
      </c>
      <c r="L24" s="19"/>
      <c r="M24" s="19"/>
    </row>
    <row r="25" ht="15" customHeight="1" spans="1:13">
      <c r="A25" s="18" t="s">
        <v>49</v>
      </c>
      <c r="B25" s="13">
        <f t="shared" ref="B25:F25" si="17">I25</f>
        <v>0</v>
      </c>
      <c r="C25" s="13">
        <f t="shared" si="17"/>
        <v>0</v>
      </c>
      <c r="D25" s="20" t="s">
        <v>50</v>
      </c>
      <c r="E25" s="13">
        <f t="shared" si="17"/>
        <v>0</v>
      </c>
      <c r="F25" s="13">
        <f t="shared" si="17"/>
        <v>0</v>
      </c>
      <c r="H25" s="18" t="s">
        <v>49</v>
      </c>
      <c r="I25" s="19"/>
      <c r="J25" s="19"/>
      <c r="K25" s="20" t="s">
        <v>50</v>
      </c>
      <c r="L25" s="19"/>
      <c r="M25" s="19"/>
    </row>
    <row r="26" ht="15" customHeight="1" spans="1:13">
      <c r="A26" s="18" t="s">
        <v>51</v>
      </c>
      <c r="B26" s="13">
        <f t="shared" ref="B26:F26" si="18">I26</f>
        <v>0</v>
      </c>
      <c r="C26" s="13">
        <f t="shared" si="18"/>
        <v>0</v>
      </c>
      <c r="D26" s="20" t="s">
        <v>52</v>
      </c>
      <c r="E26" s="13">
        <f t="shared" si="18"/>
        <v>0</v>
      </c>
      <c r="F26" s="13">
        <f t="shared" si="18"/>
        <v>0</v>
      </c>
      <c r="H26" s="18" t="s">
        <v>51</v>
      </c>
      <c r="I26" s="19"/>
      <c r="J26" s="19"/>
      <c r="K26" s="20" t="s">
        <v>52</v>
      </c>
      <c r="L26" s="19"/>
      <c r="M26" s="19"/>
    </row>
    <row r="27" ht="15" customHeight="1" spans="1:13">
      <c r="A27" s="18" t="s">
        <v>53</v>
      </c>
      <c r="B27" s="13">
        <f t="shared" ref="B27:F27" si="19">I27</f>
        <v>0</v>
      </c>
      <c r="C27" s="13">
        <f t="shared" si="19"/>
        <v>0</v>
      </c>
      <c r="D27" s="20" t="s">
        <v>54</v>
      </c>
      <c r="E27" s="13">
        <f t="shared" si="19"/>
        <v>0</v>
      </c>
      <c r="F27" s="13">
        <f t="shared" si="19"/>
        <v>0</v>
      </c>
      <c r="H27" s="18" t="s">
        <v>53</v>
      </c>
      <c r="I27" s="19"/>
      <c r="J27" s="19"/>
      <c r="K27" s="20" t="s">
        <v>54</v>
      </c>
      <c r="L27" s="19"/>
      <c r="M27" s="19"/>
    </row>
    <row r="28" ht="20.1" customHeight="1" spans="1:13">
      <c r="A28" s="18" t="s">
        <v>55</v>
      </c>
      <c r="B28" s="13">
        <f t="shared" ref="B28:F28" si="20">I28</f>
        <v>0</v>
      </c>
      <c r="C28" s="13">
        <f t="shared" si="20"/>
        <v>0</v>
      </c>
      <c r="D28" s="20" t="s">
        <v>56</v>
      </c>
      <c r="E28" s="13">
        <f t="shared" si="20"/>
        <v>0</v>
      </c>
      <c r="F28" s="13">
        <f t="shared" si="20"/>
        <v>0</v>
      </c>
      <c r="H28" s="18" t="s">
        <v>55</v>
      </c>
      <c r="I28" s="19"/>
      <c r="J28" s="19"/>
      <c r="K28" s="20" t="s">
        <v>56</v>
      </c>
      <c r="L28" s="19"/>
      <c r="M28" s="19"/>
    </row>
    <row r="29" ht="15" customHeight="1" spans="1:13">
      <c r="A29" s="18" t="s">
        <v>57</v>
      </c>
      <c r="B29" s="13">
        <f t="shared" ref="B29:F29" si="21">I29</f>
        <v>0</v>
      </c>
      <c r="C29" s="13">
        <f t="shared" si="21"/>
        <v>0</v>
      </c>
      <c r="D29" s="20" t="s">
        <v>58</v>
      </c>
      <c r="E29" s="13">
        <f t="shared" si="21"/>
        <v>0</v>
      </c>
      <c r="F29" s="13">
        <f t="shared" si="21"/>
        <v>0</v>
      </c>
      <c r="H29" s="18" t="s">
        <v>57</v>
      </c>
      <c r="I29" s="19"/>
      <c r="J29" s="19"/>
      <c r="K29" s="20" t="s">
        <v>58</v>
      </c>
      <c r="L29" s="19"/>
      <c r="M29" s="19"/>
    </row>
    <row r="30" ht="15" customHeight="1" spans="1:13">
      <c r="A30" s="18" t="s">
        <v>59</v>
      </c>
      <c r="B30" s="13">
        <f t="shared" ref="B30:F30" si="22">I30</f>
        <v>0</v>
      </c>
      <c r="C30" s="13">
        <f t="shared" si="22"/>
        <v>0</v>
      </c>
      <c r="D30" s="20" t="s">
        <v>60</v>
      </c>
      <c r="E30" s="13">
        <f t="shared" si="22"/>
        <v>0</v>
      </c>
      <c r="F30" s="13">
        <f t="shared" si="22"/>
        <v>0</v>
      </c>
      <c r="H30" s="18" t="s">
        <v>59</v>
      </c>
      <c r="I30" s="19"/>
      <c r="J30" s="19"/>
      <c r="K30" s="20" t="s">
        <v>60</v>
      </c>
      <c r="L30" s="19"/>
      <c r="M30" s="19"/>
    </row>
    <row r="31" ht="15" customHeight="1" spans="1:13">
      <c r="A31" s="10" t="s">
        <v>61</v>
      </c>
      <c r="B31" s="13">
        <f t="shared" ref="B31:F31" si="23">I31</f>
        <v>0</v>
      </c>
      <c r="C31" s="13">
        <f t="shared" si="23"/>
        <v>0</v>
      </c>
      <c r="D31" s="20" t="s">
        <v>62</v>
      </c>
      <c r="E31" s="13">
        <f t="shared" si="23"/>
        <v>0</v>
      </c>
      <c r="F31" s="13">
        <f t="shared" si="23"/>
        <v>0</v>
      </c>
      <c r="H31" s="10" t="s">
        <v>61</v>
      </c>
      <c r="I31" s="13"/>
      <c r="J31" s="13"/>
      <c r="K31" s="20" t="s">
        <v>62</v>
      </c>
      <c r="L31" s="19"/>
      <c r="M31" s="19"/>
    </row>
    <row r="32" ht="15" customHeight="1" spans="1:13">
      <c r="A32" s="10" t="s">
        <v>63</v>
      </c>
      <c r="B32" s="13">
        <f t="shared" ref="B32:F32" si="24">I32</f>
        <v>0</v>
      </c>
      <c r="C32" s="13">
        <f t="shared" si="24"/>
        <v>0</v>
      </c>
      <c r="D32" s="12" t="s">
        <v>64</v>
      </c>
      <c r="E32" s="13">
        <f t="shared" si="24"/>
        <v>0</v>
      </c>
      <c r="F32" s="13">
        <f t="shared" si="24"/>
        <v>0</v>
      </c>
      <c r="H32" s="10" t="s">
        <v>63</v>
      </c>
      <c r="I32" s="13"/>
      <c r="J32" s="13"/>
      <c r="K32" s="12" t="s">
        <v>64</v>
      </c>
      <c r="L32" s="13"/>
      <c r="M32" s="13"/>
    </row>
    <row r="33" ht="15" customHeight="1" spans="1:13">
      <c r="A33" s="10" t="s">
        <v>65</v>
      </c>
      <c r="B33" s="13">
        <f t="shared" ref="B33:B40" si="25">I33</f>
        <v>0</v>
      </c>
      <c r="C33" s="13">
        <f t="shared" ref="C33:C40" si="26">J33</f>
        <v>0</v>
      </c>
      <c r="D33" s="17" t="s">
        <v>66</v>
      </c>
      <c r="E33" s="16">
        <f>SUM(E23:E24)+SUM(E27:E32)</f>
        <v>0</v>
      </c>
      <c r="F33" s="16">
        <f>SUM(F23:F24)+SUM(F27:F32)</f>
        <v>0</v>
      </c>
      <c r="H33" s="10" t="s">
        <v>65</v>
      </c>
      <c r="I33" s="13"/>
      <c r="J33" s="13"/>
      <c r="K33" s="17" t="s">
        <v>66</v>
      </c>
      <c r="L33" s="16"/>
      <c r="M33" s="16"/>
    </row>
    <row r="34" ht="15" customHeight="1" spans="1:13">
      <c r="A34" s="10" t="s">
        <v>67</v>
      </c>
      <c r="B34" s="13">
        <f t="shared" si="25"/>
        <v>0</v>
      </c>
      <c r="C34" s="13">
        <f t="shared" si="26"/>
        <v>0</v>
      </c>
      <c r="D34" s="17" t="s">
        <v>68</v>
      </c>
      <c r="E34" s="21">
        <f>E21+E33</f>
        <v>783912.859999997</v>
      </c>
      <c r="F34" s="21">
        <f>F21+F33</f>
        <v>19437515.43</v>
      </c>
      <c r="H34" s="10" t="s">
        <v>67</v>
      </c>
      <c r="I34" s="13"/>
      <c r="J34" s="13"/>
      <c r="K34" s="17" t="s">
        <v>68</v>
      </c>
      <c r="L34" s="21">
        <v>19436427.89</v>
      </c>
      <c r="M34" s="21">
        <v>19437515.43</v>
      </c>
    </row>
    <row r="35" ht="15" customHeight="1" spans="1:13">
      <c r="A35" s="10" t="s">
        <v>69</v>
      </c>
      <c r="B35" s="13">
        <f t="shared" si="25"/>
        <v>0</v>
      </c>
      <c r="C35" s="13">
        <f t="shared" si="26"/>
        <v>0</v>
      </c>
      <c r="D35" s="12" t="s">
        <v>70</v>
      </c>
      <c r="E35" s="13"/>
      <c r="F35" s="13"/>
      <c r="H35" s="10" t="s">
        <v>69</v>
      </c>
      <c r="I35" s="13"/>
      <c r="J35" s="13"/>
      <c r="K35" s="12" t="s">
        <v>70</v>
      </c>
      <c r="L35" s="13"/>
      <c r="M35" s="13"/>
    </row>
    <row r="36" ht="15" customHeight="1" spans="1:14">
      <c r="A36" s="10" t="s">
        <v>71</v>
      </c>
      <c r="B36" s="13">
        <f t="shared" si="25"/>
        <v>0</v>
      </c>
      <c r="C36" s="13">
        <f t="shared" si="26"/>
        <v>0</v>
      </c>
      <c r="D36" s="12" t="s">
        <v>72</v>
      </c>
      <c r="E36" s="13">
        <f t="shared" ref="E36:E45" si="27">L36</f>
        <v>0</v>
      </c>
      <c r="F36" s="13">
        <f t="shared" ref="F36:F45" si="28">M36</f>
        <v>0</v>
      </c>
      <c r="G36" s="22"/>
      <c r="H36" s="10" t="s">
        <v>71</v>
      </c>
      <c r="I36" s="13"/>
      <c r="J36" s="13"/>
      <c r="K36" s="12" t="s">
        <v>72</v>
      </c>
      <c r="L36" s="13"/>
      <c r="M36" s="13"/>
      <c r="N36">
        <f>L36-M36</f>
        <v>0</v>
      </c>
    </row>
    <row r="37" ht="15" customHeight="1" spans="1:13">
      <c r="A37" s="10" t="s">
        <v>73</v>
      </c>
      <c r="B37" s="13">
        <f t="shared" si="25"/>
        <v>0</v>
      </c>
      <c r="C37" s="13">
        <f t="shared" si="26"/>
        <v>0</v>
      </c>
      <c r="D37" s="12" t="s">
        <v>74</v>
      </c>
      <c r="E37" s="13">
        <f t="shared" si="27"/>
        <v>0</v>
      </c>
      <c r="F37" s="13">
        <f t="shared" si="28"/>
        <v>0</v>
      </c>
      <c r="H37" s="10" t="s">
        <v>73</v>
      </c>
      <c r="I37" s="13"/>
      <c r="J37" s="13"/>
      <c r="K37" s="12" t="s">
        <v>74</v>
      </c>
      <c r="L37" s="13"/>
      <c r="M37" s="13"/>
    </row>
    <row r="38" ht="15" customHeight="1" spans="1:13">
      <c r="A38" s="10" t="s">
        <v>75</v>
      </c>
      <c r="B38" s="13">
        <f t="shared" si="25"/>
        <v>0</v>
      </c>
      <c r="C38" s="13">
        <f t="shared" si="26"/>
        <v>0</v>
      </c>
      <c r="D38" s="12" t="s">
        <v>50</v>
      </c>
      <c r="E38" s="13">
        <f t="shared" si="27"/>
        <v>0</v>
      </c>
      <c r="F38" s="13">
        <f t="shared" si="28"/>
        <v>0</v>
      </c>
      <c r="H38" s="10" t="s">
        <v>75</v>
      </c>
      <c r="I38" s="13"/>
      <c r="J38" s="13"/>
      <c r="K38" s="12" t="s">
        <v>50</v>
      </c>
      <c r="L38" s="13"/>
      <c r="M38" s="13"/>
    </row>
    <row r="39" ht="15" customHeight="1" spans="1:13">
      <c r="A39" s="10" t="s">
        <v>76</v>
      </c>
      <c r="B39" s="13">
        <f t="shared" si="25"/>
        <v>0</v>
      </c>
      <c r="C39" s="13">
        <f t="shared" si="26"/>
        <v>0</v>
      </c>
      <c r="D39" s="12" t="s">
        <v>52</v>
      </c>
      <c r="E39" s="13">
        <f t="shared" si="27"/>
        <v>0</v>
      </c>
      <c r="F39" s="13">
        <f t="shared" si="28"/>
        <v>0</v>
      </c>
      <c r="H39" s="10" t="s">
        <v>76</v>
      </c>
      <c r="I39" s="13"/>
      <c r="J39" s="13"/>
      <c r="K39" s="12" t="s">
        <v>52</v>
      </c>
      <c r="L39" s="13"/>
      <c r="M39" s="13"/>
    </row>
    <row r="40" ht="15" customHeight="1" spans="1:13">
      <c r="A40" s="10" t="s">
        <v>77</v>
      </c>
      <c r="B40" s="13">
        <f t="shared" si="25"/>
        <v>0</v>
      </c>
      <c r="C40" s="13">
        <f t="shared" si="26"/>
        <v>0</v>
      </c>
      <c r="D40" s="12" t="s">
        <v>78</v>
      </c>
      <c r="E40" s="13">
        <f t="shared" si="27"/>
        <v>0</v>
      </c>
      <c r="F40" s="13">
        <f t="shared" si="28"/>
        <v>0</v>
      </c>
      <c r="H40" s="10" t="s">
        <v>77</v>
      </c>
      <c r="I40" s="13"/>
      <c r="J40" s="13"/>
      <c r="K40" s="12" t="s">
        <v>78</v>
      </c>
      <c r="L40" s="13"/>
      <c r="M40" s="13"/>
    </row>
    <row r="41" ht="15" customHeight="1" spans="1:13">
      <c r="A41" s="23" t="s">
        <v>79</v>
      </c>
      <c r="B41" s="24">
        <f>SUM(B23:B40)</f>
        <v>0</v>
      </c>
      <c r="C41" s="24">
        <f>SUM(C23:C40)</f>
        <v>0</v>
      </c>
      <c r="D41" s="12" t="s">
        <v>80</v>
      </c>
      <c r="E41" s="13">
        <f t="shared" si="27"/>
        <v>0</v>
      </c>
      <c r="F41" s="13">
        <f t="shared" si="28"/>
        <v>0</v>
      </c>
      <c r="H41" s="23" t="s">
        <v>79</v>
      </c>
      <c r="I41" s="24"/>
      <c r="J41" s="24"/>
      <c r="K41" s="12" t="s">
        <v>80</v>
      </c>
      <c r="L41" s="13"/>
      <c r="M41" s="13"/>
    </row>
    <row r="42" spans="1:13">
      <c r="A42" s="10"/>
      <c r="B42" s="13"/>
      <c r="C42" s="13"/>
      <c r="D42" s="12" t="s">
        <v>81</v>
      </c>
      <c r="E42" s="13">
        <f t="shared" si="27"/>
        <v>0</v>
      </c>
      <c r="F42" s="13">
        <f t="shared" si="28"/>
        <v>0</v>
      </c>
      <c r="H42" s="10"/>
      <c r="I42" s="13"/>
      <c r="J42" s="13"/>
      <c r="K42" s="12" t="s">
        <v>81</v>
      </c>
      <c r="L42" s="13"/>
      <c r="M42" s="13"/>
    </row>
    <row r="43" spans="1:13">
      <c r="A43" s="10"/>
      <c r="B43" s="13"/>
      <c r="C43" s="13"/>
      <c r="D43" s="12" t="s">
        <v>82</v>
      </c>
      <c r="E43" s="13">
        <f t="shared" si="27"/>
        <v>0</v>
      </c>
      <c r="F43" s="13">
        <f t="shared" si="28"/>
        <v>0</v>
      </c>
      <c r="H43" s="10"/>
      <c r="I43" s="13"/>
      <c r="J43" s="13"/>
      <c r="K43" s="12" t="s">
        <v>82</v>
      </c>
      <c r="L43" s="13"/>
      <c r="M43" s="13"/>
    </row>
    <row r="44" spans="1:13">
      <c r="A44" s="10"/>
      <c r="B44" s="13"/>
      <c r="C44" s="13"/>
      <c r="D44" s="12" t="s">
        <v>83</v>
      </c>
      <c r="E44" s="13">
        <f t="shared" si="27"/>
        <v>0</v>
      </c>
      <c r="F44" s="13">
        <f t="shared" si="28"/>
        <v>0</v>
      </c>
      <c r="H44" s="10"/>
      <c r="I44" s="13"/>
      <c r="J44" s="13"/>
      <c r="K44" s="12" t="s">
        <v>83</v>
      </c>
      <c r="L44" s="13"/>
      <c r="M44" s="13"/>
    </row>
    <row r="45" spans="1:13">
      <c r="A45" s="10"/>
      <c r="B45" s="13"/>
      <c r="C45" s="13"/>
      <c r="D45" s="12" t="s">
        <v>84</v>
      </c>
      <c r="E45" s="13">
        <f t="shared" si="27"/>
        <v>-19436427.89</v>
      </c>
      <c r="F45" s="13">
        <f t="shared" si="28"/>
        <v>-19431598.44</v>
      </c>
      <c r="H45" s="10"/>
      <c r="I45" s="13"/>
      <c r="J45" s="13"/>
      <c r="K45" s="12" t="s">
        <v>84</v>
      </c>
      <c r="L45" s="13">
        <v>-19436427.89</v>
      </c>
      <c r="M45" s="13">
        <v>-19431598.44</v>
      </c>
    </row>
    <row r="46" spans="1:13">
      <c r="A46" s="10"/>
      <c r="B46" s="13"/>
      <c r="C46" s="13"/>
      <c r="D46" s="17" t="s">
        <v>89</v>
      </c>
      <c r="E46" s="16">
        <f>SUM(E36:E37)+E40-E41+SUM(E42:E45)</f>
        <v>-19436427.89</v>
      </c>
      <c r="F46" s="16">
        <f>SUM(F36:F37)+F40-F41+SUM(F42:F45)</f>
        <v>-19431598.44</v>
      </c>
      <c r="H46" s="10"/>
      <c r="I46" s="13"/>
      <c r="J46" s="13"/>
      <c r="K46" s="17" t="s">
        <v>89</v>
      </c>
      <c r="L46" s="16">
        <v>-19436427.89</v>
      </c>
      <c r="M46" s="30">
        <v>-19431598.44</v>
      </c>
    </row>
    <row r="47" spans="1:13">
      <c r="A47" s="15" t="s">
        <v>90</v>
      </c>
      <c r="B47" s="21">
        <f>B21+B41</f>
        <v>0</v>
      </c>
      <c r="C47" s="21">
        <f>C21+C41</f>
        <v>5916.99</v>
      </c>
      <c r="D47" s="17" t="s">
        <v>91</v>
      </c>
      <c r="E47" s="21">
        <f>E34+E46</f>
        <v>-18652515.03</v>
      </c>
      <c r="F47" s="21">
        <f>F34+F46</f>
        <v>5916.98999999836</v>
      </c>
      <c r="H47" s="15" t="s">
        <v>90</v>
      </c>
      <c r="I47" s="21"/>
      <c r="J47" s="21">
        <v>5916.99</v>
      </c>
      <c r="K47" s="17" t="s">
        <v>91</v>
      </c>
      <c r="L47" s="21"/>
      <c r="M47" s="31">
        <v>5916.99</v>
      </c>
    </row>
    <row r="48" spans="5:6">
      <c r="E48" s="25">
        <f>B47-E47</f>
        <v>18652515.03</v>
      </c>
      <c r="F48" s="25">
        <f>C47-F47</f>
        <v>1.63890945259482e-9</v>
      </c>
    </row>
    <row r="49" spans="5:6">
      <c r="E49" s="25">
        <f>E47-I47</f>
        <v>-18652515.03</v>
      </c>
      <c r="F49" s="25">
        <f>F47-J47</f>
        <v>-1.63890945259482e-9</v>
      </c>
    </row>
    <row r="50" spans="1:2">
      <c r="A50" t="s">
        <v>95</v>
      </c>
      <c r="B50" t="s">
        <v>96</v>
      </c>
    </row>
    <row r="51" spans="1:3">
      <c r="A51" t="s">
        <v>162</v>
      </c>
      <c r="B51" s="37">
        <v>18652515.03</v>
      </c>
      <c r="C51" t="s">
        <v>163</v>
      </c>
    </row>
    <row r="52" spans="1:3">
      <c r="A52" s="38" t="s">
        <v>164</v>
      </c>
      <c r="C52" s="38" t="s">
        <v>165</v>
      </c>
    </row>
  </sheetData>
  <mergeCells count="1">
    <mergeCell ref="A1:F1"/>
  </mergeCells>
  <pageMargins left="0.751388888888889" right="0.751388888888889" top="1" bottom="1" header="0.511805555555556" footer="0.511805555555556"/>
  <pageSetup paperSize="9" scale="65" orientation="landscape" horizont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合并资产负债表</vt:lpstr>
      <vt:lpstr>母公司</vt:lpstr>
      <vt:lpstr>子公司1</vt:lpstr>
      <vt:lpstr>子公司2</vt:lpstr>
      <vt:lpstr>子公司3</vt:lpstr>
      <vt:lpstr>合并分公司资产负债表</vt:lpstr>
      <vt:lpstr>本部</vt:lpstr>
      <vt:lpstr>分公司1</vt:lpstr>
      <vt:lpstr>分公司2</vt:lpstr>
      <vt:lpstr>分公司3</vt:lpstr>
      <vt:lpstr>分公司4</vt:lpstr>
      <vt:lpstr>分公司5</vt:lpstr>
      <vt:lpstr>分公司6</vt:lpstr>
      <vt:lpstr>分公司7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</dc:creator>
  <cp:lastModifiedBy>冰韵灵萱</cp:lastModifiedBy>
  <dcterms:created xsi:type="dcterms:W3CDTF">2015-04-13T09:45:00Z</dcterms:created>
  <cp:lastPrinted>2017-01-16T09:14:00Z</cp:lastPrinted>
  <dcterms:modified xsi:type="dcterms:W3CDTF">2021-03-06T06:40:13Z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2052-11.1.0.10337</vt:lpwstr>
  </property>
  <property fmtid="{D5CDD505-2E9C-101B-9397-08002B2CF9AE}" pid="3" name="KSOReadingLayout">
    <vt:bool>true</vt:bool>
  </property>
  <property fmtid="{D5CDD505-2E9C-101B-9397-08002B2CF9AE}" pid="4" name="KSORubyTemplateID" linkTarget="0">
    <vt:lpwstr>14</vt:lpwstr>
  </property>
  <property fmtid="{D5CDD505-2E9C-101B-9397-08002B2CF9AE}" pid="5" name="ICV">
    <vt:lpwstr>970B4E6E7FA54EB58A177FA2365A5770</vt:lpwstr>
  </property>
</Properties>
</file>