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95" windowWidth="11340" windowHeight="6360" activeTab="2"/>
  </bookViews>
  <sheets>
    <sheet name="Licensing info" sheetId="10" r:id="rId1"/>
    <sheet name="readme.txt" sheetId="12" r:id="rId2"/>
    <sheet name="User Manual" sheetId="11" r:id="rId3"/>
    <sheet name="Costs and Benefits" sheetId="5" r:id="rId4"/>
    <sheet name="Break-Even Analysis" sheetId="3" r:id="rId5"/>
    <sheet name="Payback Analysis" sheetId="7" r:id="rId6"/>
    <sheet name="NPV" sheetId="8" r:id="rId7"/>
    <sheet name="NPV2 - ROI" sheetId="9" r:id="rId8"/>
    <sheet name="Breakdown costs and benefits" sheetId="13" state="hidden" r:id="rId9"/>
    <sheet name="Pay per use simulation" sheetId="14" r:id="rId10"/>
    <sheet name="Freemium model" sheetId="15" r:id="rId11"/>
    <sheet name="Tiered model" sheetId="16" r:id="rId12"/>
    <sheet name="Summary" sheetId="17" r:id="rId13"/>
  </sheets>
  <calcPr calcId="145621"/>
</workbook>
</file>

<file path=xl/calcChain.xml><?xml version="1.0" encoding="utf-8"?>
<calcChain xmlns="http://schemas.openxmlformats.org/spreadsheetml/2006/main">
  <c r="D140" i="14" l="1"/>
  <c r="H2" i="14"/>
  <c r="G2" i="14"/>
  <c r="F2" i="14"/>
  <c r="E2" i="14"/>
  <c r="D2" i="14"/>
  <c r="D35" i="16"/>
  <c r="D29" i="16"/>
  <c r="D44" i="16"/>
  <c r="D60" i="16"/>
  <c r="D29" i="15"/>
  <c r="H134" i="14" l="1"/>
  <c r="G134" i="14"/>
  <c r="F134" i="14"/>
  <c r="E134" i="14"/>
  <c r="D134" i="14"/>
  <c r="H123" i="14"/>
  <c r="H121" i="14"/>
  <c r="G121" i="14"/>
  <c r="F121" i="14"/>
  <c r="E121" i="14"/>
  <c r="D121" i="14"/>
  <c r="H116" i="14"/>
  <c r="G116" i="14"/>
  <c r="F116" i="14"/>
  <c r="E116" i="14"/>
  <c r="D116" i="14"/>
  <c r="H111" i="14"/>
  <c r="G111" i="14"/>
  <c r="F111" i="14"/>
  <c r="E111" i="14"/>
  <c r="D111" i="14"/>
  <c r="H103" i="14"/>
  <c r="G103" i="14"/>
  <c r="F103" i="14"/>
  <c r="E103" i="14"/>
  <c r="D103" i="14"/>
  <c r="D98" i="14"/>
  <c r="H95" i="14"/>
  <c r="G95" i="14"/>
  <c r="F95" i="14"/>
  <c r="E95" i="14"/>
  <c r="D95" i="14"/>
  <c r="H94" i="14"/>
  <c r="G94" i="14"/>
  <c r="F94" i="14"/>
  <c r="E94" i="14"/>
  <c r="D94" i="14"/>
  <c r="D93" i="14"/>
  <c r="H87" i="14"/>
  <c r="G87" i="14"/>
  <c r="F87" i="14"/>
  <c r="E87" i="14"/>
  <c r="D87" i="14"/>
  <c r="H80" i="14"/>
  <c r="G80" i="14"/>
  <c r="F80" i="14"/>
  <c r="E80" i="14"/>
  <c r="D80" i="14"/>
  <c r="D77" i="14"/>
  <c r="E77" i="14" s="1"/>
  <c r="H73" i="14"/>
  <c r="G73" i="14"/>
  <c r="F73" i="14"/>
  <c r="E73" i="14"/>
  <c r="D73" i="14"/>
  <c r="D70" i="14" s="1"/>
  <c r="D60" i="14"/>
  <c r="H57" i="14"/>
  <c r="G57" i="14"/>
  <c r="G123" i="14" s="1"/>
  <c r="F57" i="14"/>
  <c r="E57" i="14"/>
  <c r="D57" i="14"/>
  <c r="H56" i="14"/>
  <c r="G56" i="14"/>
  <c r="F56" i="14"/>
  <c r="E56" i="14"/>
  <c r="D56" i="14"/>
  <c r="D104" i="14" s="1"/>
  <c r="H55" i="14"/>
  <c r="G55" i="14"/>
  <c r="F55" i="14"/>
  <c r="E55" i="14"/>
  <c r="D55" i="14"/>
  <c r="E34" i="14" s="1"/>
  <c r="D52" i="14"/>
  <c r="H49" i="14"/>
  <c r="H65" i="14" s="1"/>
  <c r="D49" i="14"/>
  <c r="D118" i="14" s="1"/>
  <c r="H48" i="14"/>
  <c r="G48" i="14"/>
  <c r="F48" i="14"/>
  <c r="E48" i="14"/>
  <c r="D48" i="14"/>
  <c r="D99" i="14" s="1"/>
  <c r="H47" i="14"/>
  <c r="G47" i="14"/>
  <c r="F47" i="14"/>
  <c r="E47" i="14"/>
  <c r="D47" i="14"/>
  <c r="D44" i="14"/>
  <c r="D42" i="14"/>
  <c r="H41" i="14"/>
  <c r="G41" i="14"/>
  <c r="F41" i="14"/>
  <c r="E41" i="14"/>
  <c r="D41" i="14"/>
  <c r="H40" i="14"/>
  <c r="G40" i="14"/>
  <c r="F40" i="14"/>
  <c r="E40" i="14"/>
  <c r="D40" i="14"/>
  <c r="H39" i="14"/>
  <c r="H42" i="14" s="1"/>
  <c r="G39" i="14"/>
  <c r="G42" i="14" s="1"/>
  <c r="F39" i="14"/>
  <c r="E39" i="14"/>
  <c r="D39" i="14"/>
  <c r="H63" i="14" s="1"/>
  <c r="G34" i="14"/>
  <c r="H32" i="14"/>
  <c r="G32" i="14"/>
  <c r="F32" i="14"/>
  <c r="E32" i="14"/>
  <c r="D32" i="14"/>
  <c r="H31" i="14"/>
  <c r="G31" i="14"/>
  <c r="F31" i="14"/>
  <c r="E31" i="14"/>
  <c r="D31" i="14"/>
  <c r="G29" i="14"/>
  <c r="H27" i="14"/>
  <c r="G27" i="14"/>
  <c r="F27" i="14"/>
  <c r="E27" i="14"/>
  <c r="D27" i="14"/>
  <c r="D26" i="14"/>
  <c r="G49" i="14"/>
  <c r="F49" i="14"/>
  <c r="E49" i="14"/>
  <c r="E52" i="15"/>
  <c r="F52" i="15"/>
  <c r="G52" i="15"/>
  <c r="H52" i="15"/>
  <c r="E120" i="15"/>
  <c r="E122" i="15" s="1"/>
  <c r="D120" i="15"/>
  <c r="E123" i="15"/>
  <c r="F123" i="15"/>
  <c r="G123" i="15"/>
  <c r="H123" i="15"/>
  <c r="E54" i="15"/>
  <c r="F54" i="15"/>
  <c r="G54" i="15"/>
  <c r="H54" i="15"/>
  <c r="D54" i="15"/>
  <c r="D105" i="15"/>
  <c r="D123" i="15"/>
  <c r="D128" i="16"/>
  <c r="D70" i="15"/>
  <c r="D117" i="15"/>
  <c r="D101" i="15"/>
  <c r="D100" i="15"/>
  <c r="E100" i="15"/>
  <c r="F100" i="15"/>
  <c r="G100" i="15"/>
  <c r="H100" i="15"/>
  <c r="E99" i="15"/>
  <c r="F99" i="15"/>
  <c r="G99" i="15"/>
  <c r="H99" i="15"/>
  <c r="D99" i="15"/>
  <c r="D99" i="16"/>
  <c r="D53" i="15"/>
  <c r="E46" i="15"/>
  <c r="F46" i="15"/>
  <c r="G46" i="15"/>
  <c r="H46" i="15"/>
  <c r="D46" i="15"/>
  <c r="H139" i="15"/>
  <c r="G139" i="15"/>
  <c r="F139" i="15"/>
  <c r="E139" i="15"/>
  <c r="D139" i="15"/>
  <c r="H126" i="15"/>
  <c r="G126" i="15"/>
  <c r="F126" i="15"/>
  <c r="E126" i="15"/>
  <c r="D126" i="15"/>
  <c r="H121" i="15"/>
  <c r="G121" i="15"/>
  <c r="F121" i="15"/>
  <c r="E121" i="15"/>
  <c r="D121" i="15"/>
  <c r="H116" i="15"/>
  <c r="G116" i="15"/>
  <c r="F116" i="15"/>
  <c r="E116" i="15"/>
  <c r="D116" i="15"/>
  <c r="D108" i="15"/>
  <c r="D103" i="15"/>
  <c r="D98" i="15"/>
  <c r="H92" i="15"/>
  <c r="G92" i="15"/>
  <c r="F92" i="15"/>
  <c r="E92" i="15"/>
  <c r="D92" i="15"/>
  <c r="H85" i="15"/>
  <c r="G85" i="15"/>
  <c r="F85" i="15"/>
  <c r="E85" i="15"/>
  <c r="D85" i="15"/>
  <c r="D82" i="15"/>
  <c r="H78" i="15"/>
  <c r="G78" i="15"/>
  <c r="F78" i="15"/>
  <c r="E78" i="15"/>
  <c r="D78" i="15"/>
  <c r="D75" i="15" s="1"/>
  <c r="D65" i="15"/>
  <c r="H61" i="15"/>
  <c r="G61" i="15"/>
  <c r="F61" i="15"/>
  <c r="E61" i="15"/>
  <c r="D61" i="15"/>
  <c r="D109" i="15" s="1"/>
  <c r="H60" i="15"/>
  <c r="G60" i="15"/>
  <c r="F60" i="15"/>
  <c r="E60" i="15"/>
  <c r="D60" i="15"/>
  <c r="H39" i="15" s="1"/>
  <c r="D57" i="15"/>
  <c r="H53" i="15"/>
  <c r="G53" i="15"/>
  <c r="F53" i="15"/>
  <c r="E53" i="15"/>
  <c r="D104" i="15"/>
  <c r="D52" i="15"/>
  <c r="G34" i="15" s="1"/>
  <c r="D49" i="15"/>
  <c r="H45" i="15"/>
  <c r="G45" i="15"/>
  <c r="F45" i="15"/>
  <c r="E45" i="15"/>
  <c r="E69" i="15" s="1"/>
  <c r="D45" i="15"/>
  <c r="H44" i="15"/>
  <c r="G44" i="15"/>
  <c r="F44" i="15"/>
  <c r="E44" i="15"/>
  <c r="D44" i="15"/>
  <c r="H29" i="15" s="1"/>
  <c r="H37" i="15"/>
  <c r="G37" i="15"/>
  <c r="F37" i="15"/>
  <c r="E37" i="15"/>
  <c r="D37" i="15"/>
  <c r="D34" i="15"/>
  <c r="H32" i="15"/>
  <c r="G32" i="15"/>
  <c r="F32" i="15"/>
  <c r="E32" i="15"/>
  <c r="D32" i="15"/>
  <c r="H27" i="15"/>
  <c r="G27" i="15"/>
  <c r="F27" i="15"/>
  <c r="E27" i="15"/>
  <c r="D27" i="15"/>
  <c r="G62" i="15"/>
  <c r="H12" i="15"/>
  <c r="G12" i="15"/>
  <c r="F12" i="15"/>
  <c r="E12" i="15"/>
  <c r="D12" i="15"/>
  <c r="C12" i="15"/>
  <c r="H70" i="16"/>
  <c r="E68" i="16"/>
  <c r="F68" i="16"/>
  <c r="G68" i="16"/>
  <c r="H68" i="16"/>
  <c r="E69" i="16"/>
  <c r="F69" i="16"/>
  <c r="G69" i="16"/>
  <c r="H69" i="16"/>
  <c r="E70" i="16"/>
  <c r="F70" i="16"/>
  <c r="G70" i="16"/>
  <c r="E71" i="16"/>
  <c r="F71" i="16"/>
  <c r="G71" i="16"/>
  <c r="H71" i="16"/>
  <c r="D71" i="16"/>
  <c r="D69" i="16"/>
  <c r="D70" i="16"/>
  <c r="D68" i="16"/>
  <c r="D125" i="16"/>
  <c r="E128" i="16"/>
  <c r="F128" i="16"/>
  <c r="G128" i="16"/>
  <c r="H128" i="16"/>
  <c r="E126" i="16"/>
  <c r="F126" i="16"/>
  <c r="G126" i="16"/>
  <c r="H126" i="16"/>
  <c r="D126" i="16"/>
  <c r="D121" i="16"/>
  <c r="E125" i="16"/>
  <c r="F125" i="16"/>
  <c r="G125" i="16"/>
  <c r="H125" i="16"/>
  <c r="D120" i="16"/>
  <c r="D45" i="16"/>
  <c r="F53" i="16"/>
  <c r="F52" i="16"/>
  <c r="F120" i="16"/>
  <c r="E121" i="16"/>
  <c r="F121" i="16"/>
  <c r="G121" i="16"/>
  <c r="H121" i="16"/>
  <c r="D54" i="16"/>
  <c r="E53" i="16"/>
  <c r="D53" i="16"/>
  <c r="E52" i="16"/>
  <c r="D27" i="16"/>
  <c r="D39" i="16"/>
  <c r="H118" i="16"/>
  <c r="G118" i="16"/>
  <c r="F118" i="16"/>
  <c r="E118" i="16"/>
  <c r="D118" i="16"/>
  <c r="E116" i="16"/>
  <c r="F116" i="16"/>
  <c r="G116" i="16"/>
  <c r="H116" i="16"/>
  <c r="D116" i="16"/>
  <c r="H64" i="14" l="1"/>
  <c r="H58" i="14"/>
  <c r="D120" i="14"/>
  <c r="D122" i="14" s="1"/>
  <c r="G64" i="14"/>
  <c r="E63" i="14"/>
  <c r="D58" i="14"/>
  <c r="D61" i="14" s="1"/>
  <c r="D35" i="14" s="1"/>
  <c r="F50" i="14"/>
  <c r="F29" i="14"/>
  <c r="F34" i="14"/>
  <c r="D115" i="14"/>
  <c r="D117" i="14" s="1"/>
  <c r="D96" i="14"/>
  <c r="D105" i="14"/>
  <c r="D106" i="14" s="1"/>
  <c r="D123" i="14"/>
  <c r="F65" i="14"/>
  <c r="F58" i="14"/>
  <c r="G58" i="14"/>
  <c r="G66" i="14" s="1"/>
  <c r="F123" i="14"/>
  <c r="E118" i="14"/>
  <c r="G50" i="14"/>
  <c r="G118" i="14"/>
  <c r="G65" i="14"/>
  <c r="E50" i="14"/>
  <c r="E58" i="14"/>
  <c r="F42" i="14"/>
  <c r="F118" i="14"/>
  <c r="E123" i="14"/>
  <c r="D25" i="14"/>
  <c r="E93" i="14"/>
  <c r="E96" i="14" s="1"/>
  <c r="D128" i="14"/>
  <c r="E60" i="14"/>
  <c r="F77" i="14"/>
  <c r="F98" i="14"/>
  <c r="F64" i="14"/>
  <c r="E65" i="14"/>
  <c r="E42" i="14"/>
  <c r="D110" i="14"/>
  <c r="D112" i="14" s="1"/>
  <c r="D45" i="14"/>
  <c r="D64" i="14"/>
  <c r="E70" i="14"/>
  <c r="E64" i="14"/>
  <c r="D65" i="14"/>
  <c r="E98" i="14"/>
  <c r="H118" i="14"/>
  <c r="D29" i="14"/>
  <c r="H29" i="14"/>
  <c r="D34" i="14"/>
  <c r="H34" i="14"/>
  <c r="D50" i="14"/>
  <c r="D53" i="14" s="1"/>
  <c r="E100" i="14" s="1"/>
  <c r="H50" i="14"/>
  <c r="G63" i="14"/>
  <c r="D100" i="14"/>
  <c r="F63" i="14"/>
  <c r="E29" i="14"/>
  <c r="D63" i="14"/>
  <c r="D133" i="15"/>
  <c r="D145" i="15" s="1"/>
  <c r="E98" i="15"/>
  <c r="E36" i="15"/>
  <c r="E108" i="15"/>
  <c r="H47" i="15"/>
  <c r="E34" i="15"/>
  <c r="G128" i="15"/>
  <c r="D122" i="15"/>
  <c r="H34" i="15"/>
  <c r="F47" i="15"/>
  <c r="G55" i="15"/>
  <c r="G47" i="15"/>
  <c r="F62" i="15"/>
  <c r="F128" i="15" s="1"/>
  <c r="D39" i="15"/>
  <c r="G39" i="15"/>
  <c r="H55" i="15"/>
  <c r="D31" i="15"/>
  <c r="D25" i="15"/>
  <c r="E68" i="15"/>
  <c r="F29" i="15"/>
  <c r="H68" i="15"/>
  <c r="D68" i="15"/>
  <c r="E29" i="15"/>
  <c r="G69" i="15"/>
  <c r="F69" i="15"/>
  <c r="E82" i="15"/>
  <c r="E62" i="15"/>
  <c r="G29" i="15"/>
  <c r="D69" i="15"/>
  <c r="H69" i="15"/>
  <c r="F39" i="15"/>
  <c r="E39" i="15"/>
  <c r="G63" i="15"/>
  <c r="F68" i="15"/>
  <c r="D125" i="15"/>
  <c r="D127" i="15" s="1"/>
  <c r="D62" i="15"/>
  <c r="D110" i="15" s="1"/>
  <c r="D111" i="15" s="1"/>
  <c r="H62" i="15"/>
  <c r="H63" i="15" s="1"/>
  <c r="F55" i="15"/>
  <c r="E55" i="15"/>
  <c r="G68" i="15"/>
  <c r="E103" i="15"/>
  <c r="D26" i="15"/>
  <c r="F34" i="15"/>
  <c r="D36" i="15"/>
  <c r="E75" i="15"/>
  <c r="E105" i="14" l="1"/>
  <c r="E104" i="14"/>
  <c r="E61" i="14"/>
  <c r="E35" i="14" s="1"/>
  <c r="E53" i="14"/>
  <c r="F53" i="14" s="1"/>
  <c r="G100" i="14" s="1"/>
  <c r="D30" i="14"/>
  <c r="E44" i="14"/>
  <c r="D37" i="14"/>
  <c r="G52" i="14"/>
  <c r="G99" i="14"/>
  <c r="G115" i="14" s="1"/>
  <c r="G117" i="14" s="1"/>
  <c r="F66" i="14"/>
  <c r="E128" i="14"/>
  <c r="E140" i="14" s="1"/>
  <c r="F70" i="14"/>
  <c r="F93" i="14"/>
  <c r="F96" i="14" s="1"/>
  <c r="F110" i="14" s="1"/>
  <c r="F112" i="14" s="1"/>
  <c r="E25" i="14"/>
  <c r="E26" i="14"/>
  <c r="D66" i="14"/>
  <c r="H66" i="14"/>
  <c r="F100" i="14"/>
  <c r="D129" i="14"/>
  <c r="E52" i="14"/>
  <c r="E66" i="14"/>
  <c r="E45" i="14"/>
  <c r="F45" i="14" s="1"/>
  <c r="E110" i="14"/>
  <c r="E112" i="14" s="1"/>
  <c r="G98" i="14"/>
  <c r="G77" i="14"/>
  <c r="E99" i="14"/>
  <c r="E115" i="14" s="1"/>
  <c r="E117" i="14" s="1"/>
  <c r="F60" i="14"/>
  <c r="G70" i="15"/>
  <c r="F108" i="15"/>
  <c r="D128" i="15"/>
  <c r="F70" i="15"/>
  <c r="F63" i="15"/>
  <c r="F71" i="15" s="1"/>
  <c r="D47" i="15"/>
  <c r="D115" i="15" s="1"/>
  <c r="D63" i="15"/>
  <c r="D66" i="15" s="1"/>
  <c r="E110" i="15" s="1"/>
  <c r="E25" i="15"/>
  <c r="F98" i="15"/>
  <c r="E133" i="15"/>
  <c r="E145" i="15" s="1"/>
  <c r="E26" i="15"/>
  <c r="F75" i="15"/>
  <c r="E70" i="15"/>
  <c r="E47" i="15"/>
  <c r="H71" i="15"/>
  <c r="E128" i="15"/>
  <c r="F103" i="15"/>
  <c r="F82" i="15"/>
  <c r="E31" i="15"/>
  <c r="G71" i="15"/>
  <c r="H128" i="15"/>
  <c r="H70" i="15"/>
  <c r="E63" i="15"/>
  <c r="D55" i="15"/>
  <c r="D58" i="15" s="1"/>
  <c r="E58" i="15" s="1"/>
  <c r="F58" i="15" s="1"/>
  <c r="G53" i="14" l="1"/>
  <c r="H53" i="14" s="1"/>
  <c r="E106" i="14"/>
  <c r="F99" i="14"/>
  <c r="F115" i="14" s="1"/>
  <c r="F117" i="14" s="1"/>
  <c r="E129" i="14"/>
  <c r="E130" i="14" s="1"/>
  <c r="E131" i="14" s="1"/>
  <c r="E139" i="14" s="1"/>
  <c r="E120" i="14"/>
  <c r="E122" i="14" s="1"/>
  <c r="F52" i="14"/>
  <c r="F61" i="14"/>
  <c r="F104" i="14"/>
  <c r="F105" i="14"/>
  <c r="D130" i="14"/>
  <c r="D131" i="14" s="1"/>
  <c r="D139" i="14" s="1"/>
  <c r="F37" i="14"/>
  <c r="F30" i="14"/>
  <c r="G44" i="14"/>
  <c r="G45" i="14"/>
  <c r="G93" i="14"/>
  <c r="G96" i="14" s="1"/>
  <c r="G110" i="14" s="1"/>
  <c r="G112" i="14" s="1"/>
  <c r="G70" i="14"/>
  <c r="F26" i="14"/>
  <c r="F128" i="14"/>
  <c r="F140" i="14" s="1"/>
  <c r="F25" i="14"/>
  <c r="H77" i="14"/>
  <c r="H98" i="14"/>
  <c r="F44" i="14"/>
  <c r="E37" i="14"/>
  <c r="E30" i="14"/>
  <c r="F36" i="15"/>
  <c r="G108" i="15"/>
  <c r="E65" i="15"/>
  <c r="D50" i="15"/>
  <c r="D71" i="15"/>
  <c r="E109" i="15"/>
  <c r="E111" i="15" s="1"/>
  <c r="E66" i="15"/>
  <c r="F66" i="15" s="1"/>
  <c r="G66" i="15" s="1"/>
  <c r="H66" i="15" s="1"/>
  <c r="D40" i="15"/>
  <c r="G57" i="15"/>
  <c r="G104" i="15"/>
  <c r="G120" i="15" s="1"/>
  <c r="G122" i="15" s="1"/>
  <c r="F35" i="15"/>
  <c r="G105" i="15"/>
  <c r="G58" i="15"/>
  <c r="E71" i="15"/>
  <c r="E57" i="15"/>
  <c r="D35" i="15"/>
  <c r="E105" i="15"/>
  <c r="E104" i="15"/>
  <c r="H108" i="15"/>
  <c r="H36" i="15"/>
  <c r="G36" i="15"/>
  <c r="G103" i="15"/>
  <c r="G82" i="15"/>
  <c r="F31" i="15"/>
  <c r="E35" i="15"/>
  <c r="F57" i="15"/>
  <c r="F105" i="15"/>
  <c r="F104" i="15"/>
  <c r="F120" i="15" s="1"/>
  <c r="F122" i="15" s="1"/>
  <c r="G98" i="15"/>
  <c r="F133" i="15"/>
  <c r="F145" i="15" s="1"/>
  <c r="F26" i="15"/>
  <c r="G75" i="15"/>
  <c r="F25" i="15"/>
  <c r="H99" i="14" l="1"/>
  <c r="H115" i="14" s="1"/>
  <c r="H117" i="14" s="1"/>
  <c r="H100" i="14"/>
  <c r="H52" i="14"/>
  <c r="F106" i="14"/>
  <c r="F120" i="14"/>
  <c r="F122" i="14" s="1"/>
  <c r="G104" i="14"/>
  <c r="F35" i="14"/>
  <c r="G60" i="14"/>
  <c r="G61" i="14"/>
  <c r="G37" i="14" s="1"/>
  <c r="G105" i="14"/>
  <c r="F129" i="14"/>
  <c r="F130" i="14" s="1"/>
  <c r="F131" i="14" s="1"/>
  <c r="F139" i="14" s="1"/>
  <c r="G30" i="14"/>
  <c r="H44" i="14"/>
  <c r="H45" i="14"/>
  <c r="H70" i="14"/>
  <c r="G26" i="14"/>
  <c r="G128" i="14"/>
  <c r="G140" i="14" s="1"/>
  <c r="G25" i="14"/>
  <c r="H93" i="14"/>
  <c r="H96" i="14" s="1"/>
  <c r="H110" i="14" s="1"/>
  <c r="H112" i="14" s="1"/>
  <c r="D30" i="15"/>
  <c r="F110" i="15"/>
  <c r="D42" i="15"/>
  <c r="D134" i="15"/>
  <c r="D135" i="15" s="1"/>
  <c r="D136" i="15" s="1"/>
  <c r="D144" i="15" s="1"/>
  <c r="E49" i="15"/>
  <c r="E50" i="15"/>
  <c r="E30" i="15" s="1"/>
  <c r="G40" i="15"/>
  <c r="F40" i="15"/>
  <c r="H65" i="15"/>
  <c r="H110" i="15"/>
  <c r="F65" i="15"/>
  <c r="G65" i="15"/>
  <c r="F109" i="15"/>
  <c r="G109" i="15"/>
  <c r="H109" i="15"/>
  <c r="E40" i="15"/>
  <c r="G110" i="15"/>
  <c r="E125" i="15"/>
  <c r="E127" i="15" s="1"/>
  <c r="G31" i="15"/>
  <c r="H82" i="15"/>
  <c r="H31" i="15" s="1"/>
  <c r="H103" i="15"/>
  <c r="H40" i="15"/>
  <c r="H57" i="15"/>
  <c r="H104" i="15"/>
  <c r="H120" i="15" s="1"/>
  <c r="H122" i="15" s="1"/>
  <c r="G35" i="15"/>
  <c r="H105" i="15"/>
  <c r="H58" i="15"/>
  <c r="G133" i="15"/>
  <c r="G145" i="15" s="1"/>
  <c r="H75" i="15"/>
  <c r="G26" i="15"/>
  <c r="H98" i="15"/>
  <c r="G25" i="15"/>
  <c r="G120" i="14" l="1"/>
  <c r="G122" i="14" s="1"/>
  <c r="H61" i="14"/>
  <c r="H35" i="14" s="1"/>
  <c r="H60" i="14"/>
  <c r="G35" i="14"/>
  <c r="H105" i="14"/>
  <c r="H104" i="14"/>
  <c r="H106" i="14" s="1"/>
  <c r="G129" i="14"/>
  <c r="G130" i="14" s="1"/>
  <c r="G131" i="14" s="1"/>
  <c r="G139" i="14" s="1"/>
  <c r="G106" i="14"/>
  <c r="H30" i="14"/>
  <c r="H37" i="14"/>
  <c r="H25" i="14"/>
  <c r="H128" i="14"/>
  <c r="H140" i="14" s="1"/>
  <c r="H26" i="14"/>
  <c r="E101" i="15"/>
  <c r="E115" i="15" s="1"/>
  <c r="E117" i="15" s="1"/>
  <c r="F111" i="15"/>
  <c r="E134" i="15"/>
  <c r="E135" i="15" s="1"/>
  <c r="E136" i="15" s="1"/>
  <c r="E144" i="15" s="1"/>
  <c r="H125" i="15"/>
  <c r="H127" i="15" s="1"/>
  <c r="E42" i="15"/>
  <c r="F50" i="15"/>
  <c r="G49" i="15" s="1"/>
  <c r="F49" i="15"/>
  <c r="H111" i="15"/>
  <c r="G125" i="15"/>
  <c r="G127" i="15" s="1"/>
  <c r="F125" i="15"/>
  <c r="F127" i="15" s="1"/>
  <c r="G111" i="15"/>
  <c r="H35" i="15"/>
  <c r="H133" i="15"/>
  <c r="H145" i="15" s="1"/>
  <c r="H26" i="15"/>
  <c r="H25" i="15"/>
  <c r="H129" i="14" l="1"/>
  <c r="H130" i="14" s="1"/>
  <c r="H131" i="14" s="1"/>
  <c r="H139" i="14" s="1"/>
  <c r="H120" i="14"/>
  <c r="H122" i="14" s="1"/>
  <c r="F101" i="15"/>
  <c r="F115" i="15" s="1"/>
  <c r="F117" i="15" s="1"/>
  <c r="F134" i="15"/>
  <c r="F135" i="15" s="1"/>
  <c r="F136" i="15" s="1"/>
  <c r="F144" i="15" s="1"/>
  <c r="F30" i="15"/>
  <c r="G50" i="15"/>
  <c r="H49" i="15" s="1"/>
  <c r="F42" i="15"/>
  <c r="G42" i="15" l="1"/>
  <c r="G101" i="15"/>
  <c r="G115" i="15" s="1"/>
  <c r="G117" i="15" s="1"/>
  <c r="H50" i="15"/>
  <c r="H42" i="15" s="1"/>
  <c r="G30" i="15"/>
  <c r="G134" i="15"/>
  <c r="G135" i="15" s="1"/>
  <c r="G136" i="15" s="1"/>
  <c r="G144" i="15" s="1"/>
  <c r="H101" i="15" l="1"/>
  <c r="H115" i="15" s="1"/>
  <c r="H117" i="15" s="1"/>
  <c r="H134" i="15"/>
  <c r="H135" i="15" s="1"/>
  <c r="H136" i="15" s="1"/>
  <c r="H144" i="15" s="1"/>
  <c r="H30" i="15"/>
  <c r="H127" i="16" l="1"/>
  <c r="G127" i="16"/>
  <c r="F127" i="16"/>
  <c r="E127" i="16"/>
  <c r="D127" i="16"/>
  <c r="E37" i="16" l="1"/>
  <c r="F37" i="16"/>
  <c r="G37" i="16"/>
  <c r="H37" i="16"/>
  <c r="D37" i="16"/>
  <c r="E32" i="16"/>
  <c r="F32" i="16"/>
  <c r="G32" i="16"/>
  <c r="H32" i="16"/>
  <c r="D32" i="16"/>
  <c r="E27" i="16"/>
  <c r="F27" i="16"/>
  <c r="G27" i="16"/>
  <c r="H27" i="16"/>
  <c r="E29" i="16"/>
  <c r="H139" i="16"/>
  <c r="G139" i="16"/>
  <c r="F139" i="16"/>
  <c r="E139" i="16"/>
  <c r="D139" i="16"/>
  <c r="G39" i="16"/>
  <c r="D104" i="16"/>
  <c r="D122" i="16" s="1"/>
  <c r="D52" i="16"/>
  <c r="F34" i="16" s="1"/>
  <c r="E61" i="16"/>
  <c r="F61" i="16"/>
  <c r="G61" i="16"/>
  <c r="H61" i="16"/>
  <c r="D61" i="16"/>
  <c r="D109" i="16" s="1"/>
  <c r="E60" i="16"/>
  <c r="F60" i="16"/>
  <c r="G60" i="16"/>
  <c r="H60" i="16"/>
  <c r="G53" i="16"/>
  <c r="H53" i="16"/>
  <c r="E45" i="16"/>
  <c r="F45" i="16"/>
  <c r="G45" i="16"/>
  <c r="H45" i="16"/>
  <c r="D57" i="16"/>
  <c r="H52" i="16"/>
  <c r="G52" i="16"/>
  <c r="D65" i="16"/>
  <c r="D12" i="16"/>
  <c r="E12" i="16"/>
  <c r="F12" i="16"/>
  <c r="G12" i="16"/>
  <c r="H12" i="16"/>
  <c r="D13" i="16"/>
  <c r="E13" i="16"/>
  <c r="F13" i="16"/>
  <c r="G13" i="16"/>
  <c r="H13" i="16"/>
  <c r="D14" i="16"/>
  <c r="E14" i="16"/>
  <c r="F14" i="16"/>
  <c r="G14" i="16"/>
  <c r="H14" i="16"/>
  <c r="D15" i="16"/>
  <c r="E15" i="16"/>
  <c r="F15" i="16"/>
  <c r="G15" i="16"/>
  <c r="H15" i="16"/>
  <c r="D16" i="16"/>
  <c r="E16" i="16"/>
  <c r="F16" i="16"/>
  <c r="G16" i="16"/>
  <c r="H16" i="16"/>
  <c r="D17" i="16"/>
  <c r="E17" i="16"/>
  <c r="F17" i="16"/>
  <c r="G17" i="16"/>
  <c r="H17" i="16"/>
  <c r="C17" i="16"/>
  <c r="C16" i="16"/>
  <c r="C14" i="16"/>
  <c r="C15" i="16"/>
  <c r="C13" i="16"/>
  <c r="C12" i="16"/>
  <c r="H39" i="16" l="1"/>
  <c r="G34" i="16"/>
  <c r="H29" i="16"/>
  <c r="D34" i="16"/>
  <c r="E34" i="16"/>
  <c r="F39" i="16"/>
  <c r="G29" i="16"/>
  <c r="H34" i="16"/>
  <c r="E39" i="16"/>
  <c r="F29" i="16"/>
  <c r="E46" i="16"/>
  <c r="D46" i="16"/>
  <c r="D47" i="16" s="1"/>
  <c r="E62" i="16"/>
  <c r="E63" i="16" s="1"/>
  <c r="F46" i="16"/>
  <c r="G62" i="16"/>
  <c r="G63" i="16" s="1"/>
  <c r="H62" i="16"/>
  <c r="H63" i="16" s="1"/>
  <c r="F54" i="16"/>
  <c r="H54" i="16"/>
  <c r="H55" i="16" s="1"/>
  <c r="D105" i="16"/>
  <c r="F62" i="16"/>
  <c r="G46" i="16"/>
  <c r="E54" i="16"/>
  <c r="G54" i="16"/>
  <c r="G55" i="16" s="1"/>
  <c r="F55" i="16"/>
  <c r="D62" i="16"/>
  <c r="D110" i="16" s="1"/>
  <c r="H46" i="16"/>
  <c r="F63" i="16"/>
  <c r="D98" i="16"/>
  <c r="D49" i="16"/>
  <c r="D123" i="16" s="1"/>
  <c r="E44" i="16"/>
  <c r="F44" i="16"/>
  <c r="H44" i="16"/>
  <c r="G44" i="16"/>
  <c r="D108" i="16"/>
  <c r="D103" i="16"/>
  <c r="H92" i="16"/>
  <c r="G92" i="16"/>
  <c r="F92" i="16"/>
  <c r="E92" i="16"/>
  <c r="D92" i="16"/>
  <c r="D89" i="16" s="1"/>
  <c r="H85" i="16"/>
  <c r="G85" i="16"/>
  <c r="F85" i="16"/>
  <c r="E85" i="16"/>
  <c r="D85" i="16"/>
  <c r="E78" i="16"/>
  <c r="F78" i="16"/>
  <c r="G78" i="16"/>
  <c r="H78" i="16"/>
  <c r="D78" i="16"/>
  <c r="D75" i="16" s="1"/>
  <c r="E98" i="16" l="1"/>
  <c r="D26" i="16"/>
  <c r="D36" i="16"/>
  <c r="D100" i="16"/>
  <c r="D101" i="16" s="1"/>
  <c r="E47" i="16"/>
  <c r="H47" i="16"/>
  <c r="D55" i="16"/>
  <c r="D58" i="16" s="1"/>
  <c r="E55" i="16"/>
  <c r="E58" i="16" s="1"/>
  <c r="F104" i="16" s="1"/>
  <c r="F122" i="16" s="1"/>
  <c r="D111" i="16"/>
  <c r="D63" i="16"/>
  <c r="D66" i="16" s="1"/>
  <c r="E105" i="16"/>
  <c r="D82" i="16"/>
  <c r="D50" i="16"/>
  <c r="D30" i="16" s="1"/>
  <c r="F47" i="16"/>
  <c r="E89" i="16"/>
  <c r="G47" i="16"/>
  <c r="E108" i="16"/>
  <c r="E75" i="16"/>
  <c r="F98" i="16" l="1"/>
  <c r="E26" i="16"/>
  <c r="E103" i="16"/>
  <c r="D31" i="16"/>
  <c r="D133" i="16"/>
  <c r="D145" i="16" s="1"/>
  <c r="D25" i="16"/>
  <c r="F89" i="16"/>
  <c r="G108" i="16" s="1"/>
  <c r="E36" i="16"/>
  <c r="D42" i="16"/>
  <c r="D40" i="16"/>
  <c r="D134" i="16"/>
  <c r="D115" i="16"/>
  <c r="D117" i="16" s="1"/>
  <c r="E57" i="16"/>
  <c r="E66" i="16"/>
  <c r="E82" i="16"/>
  <c r="F108" i="16"/>
  <c r="E104" i="16"/>
  <c r="E120" i="16" s="1"/>
  <c r="E122" i="16" s="1"/>
  <c r="F105" i="16"/>
  <c r="E50" i="16"/>
  <c r="E100" i="16"/>
  <c r="E65" i="16"/>
  <c r="E109" i="16"/>
  <c r="E110" i="16"/>
  <c r="E99" i="16"/>
  <c r="E49" i="16"/>
  <c r="E123" i="16" s="1"/>
  <c r="F75" i="16"/>
  <c r="F26" i="16" s="1"/>
  <c r="F82" i="16" l="1"/>
  <c r="F31" i="16" s="1"/>
  <c r="E31" i="16"/>
  <c r="E133" i="16"/>
  <c r="E145" i="16" s="1"/>
  <c r="E25" i="16"/>
  <c r="G89" i="16"/>
  <c r="F36" i="16"/>
  <c r="E40" i="16"/>
  <c r="E42" i="16"/>
  <c r="D135" i="16"/>
  <c r="D136" i="16" s="1"/>
  <c r="F65" i="16"/>
  <c r="E134" i="16"/>
  <c r="E135" i="16" s="1"/>
  <c r="E136" i="16" s="1"/>
  <c r="E144" i="16" s="1"/>
  <c r="F110" i="16"/>
  <c r="F103" i="16"/>
  <c r="F100" i="16"/>
  <c r="E30" i="16"/>
  <c r="F66" i="16"/>
  <c r="G110" i="16" s="1"/>
  <c r="F109" i="16"/>
  <c r="F58" i="16"/>
  <c r="E35" i="16"/>
  <c r="F50" i="16"/>
  <c r="F57" i="16"/>
  <c r="E101" i="16"/>
  <c r="F49" i="16"/>
  <c r="F123" i="16" s="1"/>
  <c r="E111" i="16"/>
  <c r="F99" i="16"/>
  <c r="G75" i="16"/>
  <c r="G26" i="16" s="1"/>
  <c r="G98" i="16"/>
  <c r="F111" i="16" l="1"/>
  <c r="F133" i="16"/>
  <c r="F145" i="16" s="1"/>
  <c r="G103" i="16"/>
  <c r="F25" i="16"/>
  <c r="G82" i="16"/>
  <c r="G31" i="16" s="1"/>
  <c r="H89" i="16"/>
  <c r="G36" i="16"/>
  <c r="G133" i="16"/>
  <c r="G145" i="16" s="1"/>
  <c r="H108" i="16"/>
  <c r="D144" i="16"/>
  <c r="F40" i="16"/>
  <c r="F42" i="16"/>
  <c r="G66" i="16"/>
  <c r="H65" i="16" s="1"/>
  <c r="E115" i="16"/>
  <c r="E117" i="16" s="1"/>
  <c r="G57" i="16"/>
  <c r="F134" i="16"/>
  <c r="G109" i="16"/>
  <c r="G58" i="16"/>
  <c r="F35" i="16"/>
  <c r="G105" i="16"/>
  <c r="G104" i="16"/>
  <c r="G120" i="16" s="1"/>
  <c r="G122" i="16" s="1"/>
  <c r="G100" i="16"/>
  <c r="F30" i="16"/>
  <c r="G65" i="16"/>
  <c r="G49" i="16"/>
  <c r="G123" i="16" s="1"/>
  <c r="G50" i="16"/>
  <c r="G99" i="16"/>
  <c r="F101" i="16"/>
  <c r="G111" i="16"/>
  <c r="H99" i="16"/>
  <c r="H75" i="16"/>
  <c r="H26" i="16" s="1"/>
  <c r="H98" i="16"/>
  <c r="H66" i="16" l="1"/>
  <c r="G25" i="16"/>
  <c r="H82" i="16"/>
  <c r="H31" i="16" s="1"/>
  <c r="H103" i="16"/>
  <c r="H40" i="16"/>
  <c r="H110" i="16"/>
  <c r="H109" i="16"/>
  <c r="H111" i="16" s="1"/>
  <c r="G40" i="16"/>
  <c r="G42" i="16"/>
  <c r="H36" i="16"/>
  <c r="H25" i="16"/>
  <c r="H133" i="16"/>
  <c r="H145" i="16" s="1"/>
  <c r="F115" i="16"/>
  <c r="F117" i="16" s="1"/>
  <c r="G134" i="16"/>
  <c r="G135" i="16" s="1"/>
  <c r="G136" i="16" s="1"/>
  <c r="G144" i="16" s="1"/>
  <c r="F135" i="16"/>
  <c r="F136" i="16" s="1"/>
  <c r="F144" i="16" s="1"/>
  <c r="H100" i="16"/>
  <c r="H101" i="16" s="1"/>
  <c r="H115" i="16" s="1"/>
  <c r="H117" i="16" s="1"/>
  <c r="G30" i="16"/>
  <c r="G35" i="16"/>
  <c r="H57" i="16"/>
  <c r="H105" i="16"/>
  <c r="H104" i="16"/>
  <c r="H120" i="16" s="1"/>
  <c r="H122" i="16" s="1"/>
  <c r="H58" i="16"/>
  <c r="H49" i="16"/>
  <c r="H123" i="16" s="1"/>
  <c r="H50" i="16"/>
  <c r="H30" i="16" s="1"/>
  <c r="G101" i="16"/>
  <c r="H42" i="16" l="1"/>
  <c r="G115" i="16"/>
  <c r="G117" i="16" s="1"/>
  <c r="H35" i="16"/>
  <c r="H134" i="16"/>
  <c r="H135" i="16" s="1"/>
  <c r="H136" i="16" s="1"/>
  <c r="H144" i="16" s="1"/>
  <c r="E9" i="13" l="1"/>
  <c r="B6" i="13" l="1"/>
  <c r="B11" i="7" l="1"/>
  <c r="B10" i="7"/>
  <c r="B9" i="7"/>
  <c r="B8" i="7"/>
  <c r="B7" i="7"/>
  <c r="B6" i="7"/>
  <c r="B5" i="7"/>
  <c r="E10" i="9" l="1"/>
  <c r="G10" i="9"/>
  <c r="C15" i="8"/>
  <c r="D15" i="8"/>
  <c r="E15" i="8"/>
  <c r="F15" i="8"/>
  <c r="C16" i="8"/>
  <c r="D16" i="8"/>
  <c r="E16" i="8"/>
  <c r="F16" i="8"/>
  <c r="C17" i="8"/>
  <c r="D17" i="8"/>
  <c r="E17" i="8"/>
  <c r="F17" i="8"/>
  <c r="C18" i="8"/>
  <c r="D18" i="8"/>
  <c r="E18" i="8"/>
  <c r="F18" i="8"/>
  <c r="C19" i="8"/>
  <c r="D19" i="8"/>
  <c r="E19" i="8"/>
  <c r="F19" i="8"/>
  <c r="C20" i="8"/>
  <c r="D20" i="8"/>
  <c r="E20" i="8"/>
  <c r="F20" i="8"/>
  <c r="C21" i="8"/>
  <c r="D21" i="8"/>
  <c r="E21" i="8"/>
  <c r="F21" i="8"/>
  <c r="C22" i="8"/>
  <c r="D22" i="8"/>
  <c r="E22" i="8"/>
  <c r="F22" i="8"/>
  <c r="C24" i="8"/>
  <c r="E24" i="8"/>
  <c r="D25" i="8"/>
  <c r="E25" i="8"/>
  <c r="C26" i="8"/>
  <c r="E26" i="8"/>
  <c r="C27" i="8"/>
  <c r="E27" i="8"/>
  <c r="D28" i="8"/>
  <c r="E28" i="8"/>
  <c r="C29" i="8"/>
  <c r="E29" i="8"/>
  <c r="B21" i="8"/>
  <c r="B29" i="8"/>
  <c r="A18" i="8"/>
  <c r="A19" i="8"/>
  <c r="A20" i="8"/>
  <c r="A21" i="8"/>
  <c r="A22" i="8"/>
  <c r="A24" i="8"/>
  <c r="A25" i="8"/>
  <c r="A26" i="8"/>
  <c r="A27" i="8"/>
  <c r="A28" i="8"/>
  <c r="A29" i="8"/>
  <c r="A30" i="8"/>
  <c r="A31" i="8"/>
  <c r="A16" i="8"/>
  <c r="A17" i="8"/>
  <c r="F22" i="3"/>
  <c r="F25" i="7" s="1"/>
  <c r="F10" i="9" s="1"/>
  <c r="E22" i="3"/>
  <c r="E25" i="7" s="1"/>
  <c r="D28" i="7"/>
  <c r="D26" i="8" s="1"/>
  <c r="C28" i="7"/>
  <c r="C22" i="3"/>
  <c r="C25" i="7" s="1"/>
  <c r="C10" i="9" s="1"/>
  <c r="C26" i="7"/>
  <c r="D26" i="7"/>
  <c r="D24" i="8" s="1"/>
  <c r="C19" i="7"/>
  <c r="D13" i="3"/>
  <c r="D16" i="7" s="1"/>
  <c r="B14" i="7"/>
  <c r="C4" i="9" s="1"/>
  <c r="A16" i="7"/>
  <c r="A18" i="7"/>
  <c r="A19" i="7"/>
  <c r="A20" i="7"/>
  <c r="A21" i="7"/>
  <c r="A22" i="7"/>
  <c r="A23" i="7"/>
  <c r="A24" i="7"/>
  <c r="A25" i="7"/>
  <c r="A26" i="7"/>
  <c r="A27" i="7"/>
  <c r="A28" i="7"/>
  <c r="A29" i="7"/>
  <c r="A30" i="7"/>
  <c r="A31" i="7"/>
  <c r="A32" i="7"/>
  <c r="A33" i="7"/>
  <c r="C18" i="7"/>
  <c r="D18" i="7"/>
  <c r="E18" i="7"/>
  <c r="F18" i="7"/>
  <c r="B19" i="7"/>
  <c r="B17" i="8" s="1"/>
  <c r="E19" i="7"/>
  <c r="F19" i="7"/>
  <c r="C20" i="7"/>
  <c r="D20" i="7"/>
  <c r="E20" i="7"/>
  <c r="F20" i="7"/>
  <c r="C21" i="7"/>
  <c r="D21" i="7"/>
  <c r="E21" i="7"/>
  <c r="F21" i="7"/>
  <c r="B22" i="7"/>
  <c r="B20" i="8" s="1"/>
  <c r="C22" i="7"/>
  <c r="D22" i="7"/>
  <c r="E22" i="7"/>
  <c r="F22" i="7"/>
  <c r="B23" i="7"/>
  <c r="C23" i="7"/>
  <c r="D23" i="7"/>
  <c r="E23" i="7"/>
  <c r="F23" i="7"/>
  <c r="B24" i="7"/>
  <c r="B22" i="8" s="1"/>
  <c r="C24" i="7"/>
  <c r="D24" i="7"/>
  <c r="E24" i="7"/>
  <c r="F24" i="7"/>
  <c r="B26" i="7"/>
  <c r="B24" i="8" s="1"/>
  <c r="E26" i="7"/>
  <c r="F26" i="7"/>
  <c r="F24" i="8" s="1"/>
  <c r="C27" i="7"/>
  <c r="C25" i="8" s="1"/>
  <c r="D27" i="7"/>
  <c r="E27" i="7"/>
  <c r="F27" i="7"/>
  <c r="F25" i="8" s="1"/>
  <c r="B28" i="7"/>
  <c r="B26" i="8" s="1"/>
  <c r="E28" i="7"/>
  <c r="F28" i="7"/>
  <c r="F26" i="8" s="1"/>
  <c r="C29" i="7"/>
  <c r="D29" i="7"/>
  <c r="D27" i="8" s="1"/>
  <c r="E29" i="7"/>
  <c r="F29" i="7"/>
  <c r="F27" i="8" s="1"/>
  <c r="B30" i="7"/>
  <c r="B28" i="8" s="1"/>
  <c r="C30" i="7"/>
  <c r="C28" i="8" s="1"/>
  <c r="D30" i="7"/>
  <c r="E30" i="7"/>
  <c r="F30" i="7"/>
  <c r="F28" i="8" s="1"/>
  <c r="B31" i="7"/>
  <c r="C31" i="7"/>
  <c r="D31" i="7"/>
  <c r="D29" i="8" s="1"/>
  <c r="E31" i="7"/>
  <c r="F31" i="7"/>
  <c r="F29" i="8" s="1"/>
  <c r="B32" i="7"/>
  <c r="B30" i="8" s="1"/>
  <c r="C32" i="7"/>
  <c r="C30" i="8" s="1"/>
  <c r="D32" i="7"/>
  <c r="D30" i="8" s="1"/>
  <c r="E32" i="7"/>
  <c r="E30" i="8" s="1"/>
  <c r="F32" i="7"/>
  <c r="F30" i="8" s="1"/>
  <c r="C33" i="7"/>
  <c r="C31" i="8" s="1"/>
  <c r="D33" i="7"/>
  <c r="D31" i="8" s="1"/>
  <c r="E33" i="7"/>
  <c r="E31" i="8" s="1"/>
  <c r="F33" i="7"/>
  <c r="F31" i="8" s="1"/>
  <c r="C17" i="7"/>
  <c r="D17" i="7"/>
  <c r="E17" i="7"/>
  <c r="F17" i="7"/>
  <c r="B27" i="7"/>
  <c r="B25" i="8" s="1"/>
  <c r="B29" i="7"/>
  <c r="B27" i="8" s="1"/>
  <c r="B33" i="7"/>
  <c r="B31" i="8" s="1"/>
  <c r="A24" i="3"/>
  <c r="A25" i="3"/>
  <c r="A26" i="3"/>
  <c r="A27" i="3"/>
  <c r="A28" i="3"/>
  <c r="A29" i="3"/>
  <c r="A30" i="3"/>
  <c r="A31" i="3"/>
  <c r="A32" i="3"/>
  <c r="A23" i="3"/>
  <c r="B18" i="7"/>
  <c r="B16" i="8" s="1"/>
  <c r="B20" i="7"/>
  <c r="B18" i="8" s="1"/>
  <c r="B21" i="7"/>
  <c r="B19" i="8" s="1"/>
  <c r="C13" i="3"/>
  <c r="C16" i="7" s="1"/>
  <c r="E13" i="3"/>
  <c r="E16" i="7" s="1"/>
  <c r="F13" i="3"/>
  <c r="F16" i="7" s="1"/>
  <c r="A20" i="3"/>
  <c r="A21" i="3"/>
  <c r="A15" i="3"/>
  <c r="A16" i="3"/>
  <c r="A17" i="3"/>
  <c r="A18" i="3"/>
  <c r="A19" i="3"/>
  <c r="A14" i="3"/>
  <c r="A17" i="7" s="1"/>
  <c r="A15" i="8" s="1"/>
  <c r="B6" i="8"/>
  <c r="B9" i="8"/>
  <c r="B3" i="8"/>
  <c r="A6" i="7"/>
  <c r="A7" i="7"/>
  <c r="A8" i="7"/>
  <c r="A6" i="8" s="1"/>
  <c r="A9" i="7"/>
  <c r="A10" i="7"/>
  <c r="A8" i="8" s="1"/>
  <c r="A11" i="7"/>
  <c r="A9" i="8" s="1"/>
  <c r="A5" i="7"/>
  <c r="C4" i="8"/>
  <c r="D4" i="8"/>
  <c r="E5" i="8"/>
  <c r="F5" i="8"/>
  <c r="E6" i="8"/>
  <c r="D7" i="8"/>
  <c r="C8" i="8"/>
  <c r="D8" i="8"/>
  <c r="E9" i="8"/>
  <c r="F9" i="8"/>
  <c r="A4" i="8"/>
  <c r="E4" i="8"/>
  <c r="C5" i="8"/>
  <c r="D6" i="8"/>
  <c r="B7" i="8"/>
  <c r="C7" i="8"/>
  <c r="F7" i="8"/>
  <c r="E8" i="8"/>
  <c r="C9" i="8"/>
  <c r="A10" i="8"/>
  <c r="D10" i="8"/>
  <c r="E10" i="8"/>
  <c r="B11" i="8"/>
  <c r="C11" i="8"/>
  <c r="F11" i="8"/>
  <c r="D3" i="8"/>
  <c r="B40" i="5"/>
  <c r="G11" i="9"/>
  <c r="F11" i="9"/>
  <c r="E11" i="9"/>
  <c r="D11" i="9"/>
  <c r="C11" i="9"/>
  <c r="B11" i="9"/>
  <c r="G5" i="9"/>
  <c r="F5" i="9"/>
  <c r="E5" i="9"/>
  <c r="D5" i="9"/>
  <c r="C5" i="9"/>
  <c r="B5" i="9"/>
  <c r="F4" i="8"/>
  <c r="A5" i="8"/>
  <c r="D5" i="8"/>
  <c r="C6" i="8"/>
  <c r="F6" i="8"/>
  <c r="A7" i="8"/>
  <c r="E7" i="8"/>
  <c r="B8" i="8"/>
  <c r="F8" i="8"/>
  <c r="D9" i="8"/>
  <c r="B10" i="8"/>
  <c r="C10" i="8"/>
  <c r="F10" i="8"/>
  <c r="A11" i="8"/>
  <c r="D11" i="8"/>
  <c r="E11" i="8"/>
  <c r="C3" i="8"/>
  <c r="E3" i="8"/>
  <c r="F3" i="8"/>
  <c r="A3" i="8"/>
  <c r="B22" i="3" l="1"/>
  <c r="B25" i="7" s="1"/>
  <c r="B10" i="9" s="1"/>
  <c r="B17" i="7"/>
  <c r="B15" i="8" s="1"/>
  <c r="B35" i="8" s="1"/>
  <c r="B13" i="3"/>
  <c r="F12" i="9"/>
  <c r="C12" i="9"/>
  <c r="D22" i="3"/>
  <c r="D25" i="7" s="1"/>
  <c r="D10" i="9" s="1"/>
  <c r="D12" i="9" s="1"/>
  <c r="D19" i="7"/>
  <c r="D35" i="8" s="1"/>
  <c r="E33" i="3"/>
  <c r="F33" i="3"/>
  <c r="C33" i="3"/>
  <c r="B16" i="7"/>
  <c r="B9" i="9" s="1"/>
  <c r="C35" i="8"/>
  <c r="E35" i="8"/>
  <c r="B4" i="8"/>
  <c r="E12" i="8"/>
  <c r="C12" i="8"/>
  <c r="F12" i="8"/>
  <c r="B5" i="8"/>
  <c r="B12" i="8" s="1"/>
  <c r="D12" i="8"/>
  <c r="G12" i="9"/>
  <c r="C6" i="9"/>
  <c r="E12" i="9"/>
  <c r="F35" i="8"/>
  <c r="F43" i="3"/>
  <c r="E43" i="3"/>
  <c r="D43" i="3"/>
  <c r="C43" i="3"/>
  <c r="B43" i="3"/>
  <c r="D33" i="3" l="1"/>
  <c r="B33" i="3"/>
  <c r="C36" i="8"/>
  <c r="C38" i="8" s="1"/>
  <c r="E36" i="8"/>
  <c r="E38" i="8" s="1"/>
  <c r="B36" i="8"/>
  <c r="B37" i="8" s="1"/>
  <c r="F36" i="8"/>
  <c r="F38" i="8" s="1"/>
  <c r="D36" i="8"/>
  <c r="D38" i="8" s="1"/>
  <c r="C14" i="7"/>
  <c r="D4" i="9" s="1"/>
  <c r="D6" i="9" s="1"/>
  <c r="D14" i="7"/>
  <c r="E4" i="9" s="1"/>
  <c r="E6" i="9" s="1"/>
  <c r="E14" i="7"/>
  <c r="F4" i="9" s="1"/>
  <c r="F6" i="9" s="1"/>
  <c r="F14" i="7"/>
  <c r="G4" i="9" s="1"/>
  <c r="G6" i="9" s="1"/>
  <c r="B34" i="7"/>
  <c r="B13" i="5"/>
  <c r="B6" i="9" s="1"/>
  <c r="B7" i="9" s="1"/>
  <c r="B38" i="8" l="1"/>
  <c r="B39" i="8" s="1"/>
  <c r="C39" i="8" s="1"/>
  <c r="D39" i="8" s="1"/>
  <c r="E39" i="8" s="1"/>
  <c r="F39" i="8" s="1"/>
  <c r="C37" i="8"/>
  <c r="D37" i="8" s="1"/>
  <c r="E37" i="8" s="1"/>
  <c r="F37" i="8" s="1"/>
  <c r="C7" i="9"/>
  <c r="B35" i="7"/>
  <c r="B36" i="7" s="1"/>
  <c r="E11" i="3"/>
  <c r="F11" i="3"/>
  <c r="C11" i="3"/>
  <c r="D11" i="3"/>
  <c r="B11" i="3"/>
  <c r="B25" i="5"/>
  <c r="C34" i="7"/>
  <c r="C35" i="7" s="1"/>
  <c r="D34" i="7"/>
  <c r="D35" i="7" s="1"/>
  <c r="E34" i="7"/>
  <c r="E35" i="7" s="1"/>
  <c r="F34" i="7"/>
  <c r="F35" i="7" s="1"/>
  <c r="B12" i="9" l="1"/>
  <c r="B13" i="9" s="1"/>
  <c r="C13" i="9" s="1"/>
  <c r="D13" i="9" s="1"/>
  <c r="E13" i="9" s="1"/>
  <c r="F13" i="9" s="1"/>
  <c r="G13" i="9" s="1"/>
  <c r="H13" i="9" s="1"/>
  <c r="D7" i="9"/>
  <c r="C36" i="7"/>
  <c r="D36" i="7" s="1"/>
  <c r="E36" i="7" s="1"/>
  <c r="F36" i="7" s="1"/>
  <c r="D17" i="9" l="1"/>
  <c r="B15" i="9"/>
  <c r="C17" i="9"/>
  <c r="B41" i="7"/>
  <c r="C15" i="9"/>
  <c r="E7" i="9"/>
  <c r="E17" i="9" s="1"/>
  <c r="D15" i="9"/>
  <c r="E15" i="9" l="1"/>
  <c r="F7" i="9"/>
  <c r="F17" i="9" s="1"/>
  <c r="G7" i="9" l="1"/>
  <c r="F15" i="9"/>
  <c r="G15" i="9" l="1"/>
  <c r="G17" i="9"/>
  <c r="H7" i="9"/>
</calcChain>
</file>

<file path=xl/comments1.xml><?xml version="1.0" encoding="utf-8"?>
<comments xmlns="http://schemas.openxmlformats.org/spreadsheetml/2006/main">
  <authors>
    <author>Orue-Echevarria Arrieta, Leire</author>
  </authors>
  <commentList>
    <comment ref="B110"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13" authorId="0">
      <text>
        <r>
          <rPr>
            <b/>
            <sz val="9"/>
            <color indexed="81"/>
            <rFont val="Tahoma"/>
            <family val="2"/>
          </rPr>
          <t>Orue-Echevarria Arrieta, Leire:</t>
        </r>
        <r>
          <rPr>
            <sz val="9"/>
            <color indexed="81"/>
            <rFont val="Tahoma"/>
            <family val="2"/>
          </rPr>
          <t xml:space="preserve">
Months to recover CAC=CAC/(MRR*Gross Margin %)</t>
        </r>
      </text>
    </comment>
    <comment ref="B115"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18" authorId="0">
      <text>
        <r>
          <rPr>
            <b/>
            <sz val="9"/>
            <color indexed="81"/>
            <rFont val="Tahoma"/>
            <family val="2"/>
          </rPr>
          <t>Orue-Echevarria Arrieta, Leire:</t>
        </r>
        <r>
          <rPr>
            <sz val="9"/>
            <color indexed="81"/>
            <rFont val="Tahoma"/>
            <family val="2"/>
          </rPr>
          <t xml:space="preserve">
Months to recover CAC=CAC/(MRR*Gross Margin %)</t>
        </r>
      </text>
    </comment>
    <comment ref="B120"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23" authorId="0">
      <text>
        <r>
          <rPr>
            <b/>
            <sz val="9"/>
            <color indexed="81"/>
            <rFont val="Tahoma"/>
            <family val="2"/>
          </rPr>
          <t>Orue-Echevarria Arrieta, Leire:</t>
        </r>
        <r>
          <rPr>
            <sz val="9"/>
            <color indexed="81"/>
            <rFont val="Tahoma"/>
            <family val="2"/>
          </rPr>
          <t xml:space="preserve">
Months to recover CAC=CAC/(MRR*Gross Margin %)</t>
        </r>
      </text>
    </comment>
  </commentList>
</comments>
</file>

<file path=xl/comments2.xml><?xml version="1.0" encoding="utf-8"?>
<comments xmlns="http://schemas.openxmlformats.org/spreadsheetml/2006/main">
  <authors>
    <author>Orue-Echevarria Arrieta, Leire</author>
  </authors>
  <commentList>
    <comment ref="B115"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18" authorId="0">
      <text>
        <r>
          <rPr>
            <b/>
            <sz val="9"/>
            <color indexed="81"/>
            <rFont val="Tahoma"/>
            <family val="2"/>
          </rPr>
          <t>Orue-Echevarria Arrieta, Leire:</t>
        </r>
        <r>
          <rPr>
            <sz val="9"/>
            <color indexed="81"/>
            <rFont val="Tahoma"/>
            <family val="2"/>
          </rPr>
          <t xml:space="preserve">
Months to recover CAC=CAC/(MRR*Gross Margin %)</t>
        </r>
      </text>
    </comment>
    <comment ref="B120"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23" authorId="0">
      <text>
        <r>
          <rPr>
            <b/>
            <sz val="9"/>
            <color indexed="81"/>
            <rFont val="Tahoma"/>
            <family val="2"/>
          </rPr>
          <t>Orue-Echevarria Arrieta, Leire:</t>
        </r>
        <r>
          <rPr>
            <sz val="9"/>
            <color indexed="81"/>
            <rFont val="Tahoma"/>
            <family val="2"/>
          </rPr>
          <t xml:space="preserve">
Months to recover CAC=CAC/(MRR*Gross Margin %)</t>
        </r>
      </text>
    </comment>
    <comment ref="B125"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28" authorId="0">
      <text>
        <r>
          <rPr>
            <b/>
            <sz val="9"/>
            <color indexed="81"/>
            <rFont val="Tahoma"/>
            <family val="2"/>
          </rPr>
          <t>Orue-Echevarria Arrieta, Leire:</t>
        </r>
        <r>
          <rPr>
            <sz val="9"/>
            <color indexed="81"/>
            <rFont val="Tahoma"/>
            <family val="2"/>
          </rPr>
          <t xml:space="preserve">
Months to recover CAC=CAC/(MRR*Gross Margin %)</t>
        </r>
      </text>
    </comment>
  </commentList>
</comments>
</file>

<file path=xl/comments3.xml><?xml version="1.0" encoding="utf-8"?>
<comments xmlns="http://schemas.openxmlformats.org/spreadsheetml/2006/main">
  <authors>
    <author>Orue-Echevarria Arrieta, Leire</author>
  </authors>
  <commentList>
    <comment ref="B115"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18" authorId="0">
      <text>
        <r>
          <rPr>
            <b/>
            <sz val="9"/>
            <color indexed="81"/>
            <rFont val="Tahoma"/>
            <family val="2"/>
          </rPr>
          <t>Orue-Echevarria Arrieta, Leire:</t>
        </r>
        <r>
          <rPr>
            <sz val="9"/>
            <color indexed="81"/>
            <rFont val="Tahoma"/>
            <family val="2"/>
          </rPr>
          <t xml:space="preserve">
Months to recover CAC=CAC/(MRR*Gross Margin %)</t>
        </r>
      </text>
    </comment>
    <comment ref="B120"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23" authorId="0">
      <text>
        <r>
          <rPr>
            <b/>
            <sz val="9"/>
            <color indexed="81"/>
            <rFont val="Tahoma"/>
            <family val="2"/>
          </rPr>
          <t>Orue-Echevarria Arrieta, Leire:</t>
        </r>
        <r>
          <rPr>
            <sz val="9"/>
            <color indexed="81"/>
            <rFont val="Tahoma"/>
            <family val="2"/>
          </rPr>
          <t xml:space="preserve">
Months to recover CAC=CAC/(MRR*Gross Margin %)</t>
        </r>
      </text>
    </comment>
    <comment ref="B125" authorId="0">
      <text>
        <r>
          <rPr>
            <b/>
            <sz val="9"/>
            <color indexed="81"/>
            <rFont val="Tahoma"/>
            <family val="2"/>
          </rPr>
          <t>Orue-Echevarria Arrieta, Leire:</t>
        </r>
        <r>
          <rPr>
            <sz val="9"/>
            <color indexed="81"/>
            <rFont val="Tahoma"/>
            <family val="2"/>
          </rPr>
          <t xml:space="preserve">
TV=(Monthly Recurring Revenue*(1-%COS))/((% Customer Churn Rate+WACC))
</t>
        </r>
      </text>
    </comment>
    <comment ref="B128" authorId="0">
      <text>
        <r>
          <rPr>
            <b/>
            <sz val="9"/>
            <color indexed="81"/>
            <rFont val="Tahoma"/>
            <family val="2"/>
          </rPr>
          <t>Orue-Echevarria Arrieta, Leire:</t>
        </r>
        <r>
          <rPr>
            <sz val="9"/>
            <color indexed="81"/>
            <rFont val="Tahoma"/>
            <family val="2"/>
          </rPr>
          <t xml:space="preserve">
Months to recover CAC=CAC/(MRR*Gross Margin %)</t>
        </r>
      </text>
    </comment>
  </commentList>
</comments>
</file>

<file path=xl/sharedStrings.xml><?xml version="1.0" encoding="utf-8"?>
<sst xmlns="http://schemas.openxmlformats.org/spreadsheetml/2006/main" count="802" uniqueCount="187">
  <si>
    <t>Benefits of option</t>
  </si>
  <si>
    <t>Year 1</t>
  </si>
  <si>
    <t>Year 2</t>
  </si>
  <si>
    <t>Year 3</t>
  </si>
  <si>
    <t>Year 4</t>
  </si>
  <si>
    <t>Year 5</t>
  </si>
  <si>
    <t>Total Benefits</t>
  </si>
  <si>
    <t>Costs of option</t>
  </si>
  <si>
    <t>Development costs</t>
  </si>
  <si>
    <t>Maintenance costs</t>
  </si>
  <si>
    <t>Total Costs</t>
  </si>
  <si>
    <t>Net benefits/costs</t>
  </si>
  <si>
    <t>Cumulative benefits/costs</t>
  </si>
  <si>
    <t>Tangible Benefits</t>
  </si>
  <si>
    <t>Cost reduction or avoidance</t>
  </si>
  <si>
    <t>Error reduction</t>
  </si>
  <si>
    <t>Improvement in management planning and control</t>
  </si>
  <si>
    <t>Other</t>
  </si>
  <si>
    <t>Total Tangible Benefits</t>
  </si>
  <si>
    <t>Category</t>
  </si>
  <si>
    <t>Tangible One-Time Costs</t>
  </si>
  <si>
    <t>User training</t>
  </si>
  <si>
    <t>Total Tangible One-Time Costs</t>
  </si>
  <si>
    <t>Tangible Recurring Costs</t>
  </si>
  <si>
    <t>Total Tangible Recurring Costs</t>
  </si>
  <si>
    <t xml:space="preserve">Break Even Analysis </t>
  </si>
  <si>
    <t>Costs of Existing System</t>
  </si>
  <si>
    <t>Total Cost of Proposed System</t>
  </si>
  <si>
    <t>Total Cost of Existing System</t>
  </si>
  <si>
    <t>In €</t>
  </si>
  <si>
    <t>New software licenses</t>
  </si>
  <si>
    <t>Creation of the new IaaS (in the case of a private cloud)</t>
  </si>
  <si>
    <t>IaaS Maintenance (in the case of a private cloud)</t>
  </si>
  <si>
    <t>Cloud provider (in case of a public cloud provider)</t>
  </si>
  <si>
    <t>Labour cost + licenses + infrastructure</t>
  </si>
  <si>
    <t>Cloud provider's bill</t>
  </si>
  <si>
    <t>Increased flexibility to customize solutions</t>
  </si>
  <si>
    <t>Savings for not having to travel to install the solution</t>
  </si>
  <si>
    <t>Application software maintenance and update</t>
  </si>
  <si>
    <t>New application functionalities</t>
  </si>
  <si>
    <t>Marketing</t>
  </si>
  <si>
    <t>Helpdesk service</t>
  </si>
  <si>
    <t>Savings for not having to maintain several versions of an application for different environments</t>
  </si>
  <si>
    <t>Adequation and institutionalisation of the organisational processes</t>
  </si>
  <si>
    <t>More updates and with more frequency reduce the time spent in correcting grave errors. Regression tests are continuously run every time a new version comes out</t>
  </si>
  <si>
    <t>In the case of SaaS only the presentation layer has to be customized. In the case of legacy applications, in most occasions, the application had to be customized ad-hoc for the customer (creation of a new DB schema, workflows, etc.)</t>
  </si>
  <si>
    <t>On-premise applications, even when they are 2 or 3 tiered applications, need a certain configuration in the hardware (e.g. Database, Application server, etc.) that needs to be prepared by the software provider and its consultants. This involves trips and consultancy services. Number of customers * travel</t>
  </si>
  <si>
    <t>Maintaining a version of a software for several environments implies a huge number of costs: explicit teams dedicated to each configuration, dedicated configuration management servers, licenses and other infrastructure items</t>
  </si>
  <si>
    <t>Controlling items of one configuration and one technology stack is easier in a SaaS application.</t>
  </si>
  <si>
    <t>Cost of migrating the application or starting it from scratch</t>
  </si>
  <si>
    <t>If the company decides to run the application on a private cloud, they will have to set it up. This concept includes  labour costs of setting it up and the purchase of the infrastructure</t>
  </si>
  <si>
    <t>For both the creation of the application and the IaaS in case of a private cloud</t>
  </si>
  <si>
    <t>Roles will be changing now that the application is servitized. This includes the costs of the application of the roles alignment process. Not only the developers will have to be trained in new architectural concerns, implementation of business models (how to translate the functional concepts of a business model to the different application components), but also other roles will have to be changed to satisfy the helpdesk service (different levels), the marketing, customer services, etc.</t>
  </si>
  <si>
    <t>Customer service</t>
  </si>
  <si>
    <t>Several organisational processes will have to be changed and then institutionalized. This cost is covering this activity, a similar cost to that of process improvement related activities</t>
  </si>
  <si>
    <t>SaaS applications are continuously updated and maintained. New versions are released in short periods of time without the end user noticing. This continuous update impacts in the number and severity of errors since regression, unit and integration tests are run before each release.</t>
  </si>
  <si>
    <t>In the case in which the SaaS is offered using a private cloud delivery model, this private cloud needs to be taken care of: updates, upgrades and patches need to be installed and set up, etc.</t>
  </si>
  <si>
    <t>In the case of a SaaS deployed on a public cloud provider (although a private cloud), the platform and infrastructure costs will come in bills from the cloud provider. Most cloud providers follow a pay per use basis. The bills can be monthly or annually or any other period of time, depending on the customer's likes</t>
  </si>
  <si>
    <t>In order for a SsaaS to be competitive, new functionalities are  commonly offered to the consumer. These new functionalities are often the response of customer's requests and are offered following a tiered business model</t>
  </si>
  <si>
    <t>Marketing efforts are key in a SaaS company since the market is now global and less local than before. This involves a new marketing strategy with a clear focus of the target customers.</t>
  </si>
  <si>
    <t>An incidence Management service must be established. This service is usually configured in levels, depending on the severity of the incidences  and the established  response time in the SLA.</t>
  </si>
  <si>
    <t>Related to answering all concerns by the customers, new customer acquisition, SLA generation, monitoring and compliance.</t>
  </si>
  <si>
    <t>Hardware</t>
  </si>
  <si>
    <t>Operational costs</t>
  </si>
  <si>
    <t>Payback Analysis</t>
  </si>
  <si>
    <t>Years</t>
  </si>
  <si>
    <t>Cloud provider costs (on a public provider)</t>
  </si>
  <si>
    <t>IaaS setup (for a private cloud)</t>
  </si>
  <si>
    <t>Payback</t>
  </si>
  <si>
    <t>Costs of Proposed Migrated System</t>
  </si>
  <si>
    <t>Savings for reusing code</t>
  </si>
  <si>
    <t>Costs of System developed from scratch</t>
  </si>
  <si>
    <t>Net benefits/cost (NPV @ 5%)</t>
  </si>
  <si>
    <t>Cumulative NPV</t>
  </si>
  <si>
    <t>Cost Benefit Analysis using Present Value (5%)</t>
  </si>
  <si>
    <t>Net economic benefit</t>
  </si>
  <si>
    <t>Discount rate (12%)</t>
  </si>
  <si>
    <t>PV of Benefits</t>
  </si>
  <si>
    <t>NPV of all BENEFITS</t>
  </si>
  <si>
    <t>One-time COSTS</t>
  </si>
  <si>
    <t>Recurring Costs</t>
  </si>
  <si>
    <t>NPV of all COSTS</t>
  </si>
  <si>
    <t>Cummulative Difference</t>
  </si>
  <si>
    <t xml:space="preserve">YEAR OF PROJECT </t>
  </si>
  <si>
    <t>One time-costs</t>
  </si>
  <si>
    <t>Recurring costs</t>
  </si>
  <si>
    <t>PV of Costs</t>
  </si>
  <si>
    <t>One time costs</t>
  </si>
  <si>
    <t>ROI</t>
  </si>
  <si>
    <t>Total</t>
  </si>
  <si>
    <t>Economic Feasibility Analysis</t>
  </si>
  <si>
    <t xml:space="preserve">
ARTIST - Advanced software-based seRvice provisioning and migraTIon of legacy Software
FP7-317859
This work is licensed under Creative Commons Attribution-ShareAlike 3.0 Unported (CC BY-SA 3.0)
http://creativecommons.org/licenses/by-sa/3.0/ 
</t>
  </si>
  <si>
    <t>For questions or inquieries please contact Ms. Leire Orue-Echevarria:  leire[dot]orue-echevarria[at]tecnalia[dot]com</t>
  </si>
  <si>
    <t>readme.txt</t>
  </si>
  <si>
    <t>Licensing Information</t>
  </si>
  <si>
    <t>Costs</t>
  </si>
  <si>
    <t>IaaS Instance price</t>
  </si>
  <si>
    <t>Price</t>
  </si>
  <si>
    <t>Margin</t>
  </si>
  <si>
    <t>Number of tenants</t>
  </si>
  <si>
    <t>SaaS deployed on a public cloud provider  - variable price - pay per use</t>
  </si>
  <si>
    <t>Churn Metrics</t>
  </si>
  <si>
    <t>Total # of Customers</t>
  </si>
  <si>
    <t># of new Customers</t>
  </si>
  <si>
    <t># of churned Customers</t>
  </si>
  <si>
    <t>Net New Customers</t>
  </si>
  <si>
    <t>Year 0</t>
  </si>
  <si>
    <t>Pricing model</t>
  </si>
  <si>
    <t>Basic</t>
  </si>
  <si>
    <t>Limited</t>
  </si>
  <si>
    <t>Enterprise</t>
  </si>
  <si>
    <t>% Customer Churn</t>
  </si>
  <si>
    <t>Annualized Recurring Revenue (ARR)</t>
  </si>
  <si>
    <t>(price per month)</t>
  </si>
  <si>
    <t>New ARR</t>
  </si>
  <si>
    <t>Churned ARR</t>
  </si>
  <si>
    <t>Revenue</t>
  </si>
  <si>
    <t>(monthly margin per customer)</t>
  </si>
  <si>
    <t>% ARR Churn</t>
  </si>
  <si>
    <t>% ARR Growth</t>
  </si>
  <si>
    <t>% Net ARR Churn</t>
  </si>
  <si>
    <t>Growth ARR</t>
  </si>
  <si>
    <t>Discount Rate</t>
  </si>
  <si>
    <t>After 36 months</t>
  </si>
  <si>
    <t>Starting ARR</t>
  </si>
  <si>
    <t>Ending ARR</t>
  </si>
  <si>
    <t>Net New ARR</t>
  </si>
  <si>
    <t>negative values</t>
  </si>
  <si>
    <t># of Customers Limited-Basic</t>
  </si>
  <si>
    <t># of Customers Enterprise-Basic</t>
  </si>
  <si>
    <t># of Customers Basic-Limited</t>
  </si>
  <si>
    <t># of Customers Enterprise-Limited</t>
  </si>
  <si>
    <t># of Customers Basic-Enterprise</t>
  </si>
  <si>
    <t># of Customers Limited-Enterprise</t>
  </si>
  <si>
    <t>Basic-Limited</t>
  </si>
  <si>
    <t>Basic-Enterprise</t>
  </si>
  <si>
    <t>Limited-Basic</t>
  </si>
  <si>
    <t>Limited Enterprise</t>
  </si>
  <si>
    <t>Enterprise - Basic</t>
  </si>
  <si>
    <t>Enterprise limited</t>
  </si>
  <si>
    <t>Upgrade</t>
  </si>
  <si>
    <t>Downgrade</t>
  </si>
  <si>
    <t>Average Months paid upfront</t>
  </si>
  <si>
    <t>Subscription</t>
  </si>
  <si>
    <t>LTV</t>
  </si>
  <si>
    <t>CAC</t>
  </si>
  <si>
    <t>LTV to CAC Ratio</t>
  </si>
  <si>
    <t>Months to Recover CAC</t>
  </si>
  <si>
    <t>Cost of Goods Solds - COGS</t>
  </si>
  <si>
    <t>Gross Margin</t>
  </si>
  <si>
    <t>Gross Margin %</t>
  </si>
  <si>
    <t>Total Expenses</t>
  </si>
  <si>
    <t xml:space="preserve">   Sales &amp; Marketing</t>
  </si>
  <si>
    <t xml:space="preserve">   General &amp; Administrative</t>
  </si>
  <si>
    <t>EBITDA</t>
  </si>
  <si>
    <t>Billings-based operating profit/loss</t>
  </si>
  <si>
    <t>Summary Financial Metrics (P&amp;L)</t>
  </si>
  <si>
    <t>Subscriptions Basic (new custs)</t>
  </si>
  <si>
    <t>Subscriptions Enterprise (new custs)</t>
  </si>
  <si>
    <t>Subscriptions Limited (new custs)</t>
  </si>
  <si>
    <t>Assuming all contracts are for 1 year long</t>
  </si>
  <si>
    <t>Economics (new customers)</t>
  </si>
  <si>
    <t xml:space="preserve">Billings </t>
  </si>
  <si>
    <t>Cost of Capital (WACC)</t>
  </si>
  <si>
    <t>Cost of Service</t>
  </si>
  <si>
    <t xml:space="preserve">   Development</t>
  </si>
  <si>
    <t>ARA (Average ARR) for new customers</t>
  </si>
  <si>
    <t>ARA across the installed base</t>
  </si>
  <si>
    <t>White cells</t>
  </si>
  <si>
    <t>Insert text</t>
  </si>
  <si>
    <t>Brown cells</t>
  </si>
  <si>
    <t>Calculated automatically</t>
  </si>
  <si>
    <t>ARR Consolidated</t>
  </si>
  <si>
    <t>Free</t>
  </si>
  <si>
    <t>Premium</t>
  </si>
  <si>
    <t>Free - Premium</t>
  </si>
  <si>
    <t>Subscriptions Free (new custs)</t>
  </si>
  <si>
    <t># of Customers Free-Enterprise</t>
  </si>
  <si>
    <t>Subscriptions Premium (new custs)</t>
  </si>
  <si>
    <t># of Customers Premium-Free</t>
  </si>
  <si>
    <t># of Customers Free-Premium</t>
  </si>
  <si>
    <t># of Customers Premium-Enterprise</t>
  </si>
  <si>
    <t>Avg Instance Use</t>
  </si>
  <si>
    <t>Avg # of tenants</t>
  </si>
  <si>
    <t>%</t>
  </si>
  <si>
    <t xml:space="preserve">This component presents a Cost-Benefit Analysis (CBA) to provide decision makers with objective economic data on how much a migration would cost, compared to what the current system costs and what a new system developed from scratch would cost.
This CBA calculates when the invested money will be returned (Payback), the Net Present Value of the migration and the ROI of the migration in a 5 year long period
The current version provides the breakdown of the costs (one time and recurring) and benefits of the system, and which can be manually modified. Benefits included in the tab "costs and benefits" are only valid for Y1, having to manually insert the expected benefits after Y1.
This version also includes a breakdown of different pricing strategies and how each one of them affecst the P&amp;L account of a company. These pricing strategies are calculated in the green tabs. Finally, there is a summary tab, showing the differences of the three pricing strategies
A brief user manual can be found in the tab "User Manual"
</t>
  </si>
  <si>
    <t xml:space="preserve">How To Use This Excel Sheet:
- Yellow Tabs represent input data
- Blue Tabs represent output data
- White cells indicate that data needs to be inserted
- Green cells indicate that the data come from previous tabs
- Dark Gray cells indicate that no data must be inserted in those cells
* Tab "costs and benefits" contains an initial set of costs (one-time and recurring costs) and benefits identified in the migration of a software. The data inserted here will be transferred to the other tabs. 
* Tab "Break Even Analysis". This tab has as main goal the comparison of 1) maintaining the old system vs. migrating, 2) migrating the system vs. developing it from scratch. The data for the system to be migrated in the Y1 are automatically transferred. The data for the period beyond Y2 has to be inserted manually. In addition, the data concerning developing the system from scratch or maintaining the existing system need also to be inserted manually
* Payback Analysis: This tab obtains the payback period in which the investment is recovered. No data needs to be inserted as they come from the previous sheets.
* NPV: This worksheet calculates the time value of money for a project such as a migration, considering that the NPV is 5%. No data needs to be inserted as they come from the previous sheets.
* NPV2 - ROI: This tab calculates, the NPV of benefits and costs, the cumulative difference and the yearly ROI No data needs to be inserted as they come from the previous sheets.
* Pay per use (based on the use of instances): Inserting a few data (white cells), the excel sheet calculates (in brown cells), Annual Revenue Rates, subscriptions billings, and finally the profit and loss account for a period of 5 years.
* Freemium model: Inserting a few data (white cells), the excel sheet calculates (in brown cells), Annual Revenue Rates, subscriptions billings, and finally the profit and loss account for a period of 5 years.
* Tiered model (3-tiers): Inserting a few data (white cells), the excel sheet calculates (in brown cells), Annual Revenue Rates, subscriptions billings, and finally the profit and loss account for a period of 5 years.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</si>
</sst>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00_);[Red]\(&quot;$&quot;#,##0.00\)"/>
    <numFmt numFmtId="165" formatCode="_(&quot;$&quot;* #,##0.00_);_(&quot;$&quot;* \(#,##0.00\);_(&quot;$&quot;* &quot;-&quot;??_);_(@_)"/>
    <numFmt numFmtId="166" formatCode="#,##0.00\ &quot;€&quot;"/>
    <numFmt numFmtId="167" formatCode="_(* #,##0_);_(* \(#,##0\);_(* &quot;-&quot;_);_(@_)"/>
    <numFmt numFmtId="168" formatCode="_(* #,##0.00_);_(* \(#,##0.00\);_(* &quot;-&quot;??_);_(@_)"/>
    <numFmt numFmtId="169" formatCode="_(&quot;$&quot;* #,##0_);_(&quot;$&quot;* \(#,##0\);_(&quot;$&quot;* &quot;-&quot;??_);_(@_)"/>
    <numFmt numFmtId="170" formatCode="_(* #,##0.0_);_(* \(#,##0.0\);_(* &quot;-&quot;??_);_(@_)"/>
    <numFmt numFmtId="171" formatCode="_(* #,##0_);_(* \(#,##0\);_(* &quot;-&quot;??_);_(@_)"/>
    <numFmt numFmtId="172" formatCode="#,#00;\(#,#00\)\ "/>
    <numFmt numFmtId="173" formatCode="\-#,#00;\(#,#00\)\ "/>
  </numFmts>
  <fonts count="22" x14ac:knownFonts="1">
    <font>
      <sz val="10"/>
      <name val="Arial"/>
    </font>
    <font>
      <sz val="11"/>
      <color theme="1"/>
      <name val="Calibri"/>
      <family val="2"/>
      <scheme val="minor"/>
    </font>
    <font>
      <sz val="10"/>
      <name val="Arial"/>
      <family val="2"/>
    </font>
    <font>
      <b/>
      <sz val="10"/>
      <name val="Arial"/>
      <family val="2"/>
    </font>
    <font>
      <b/>
      <sz val="10"/>
      <color indexed="9"/>
      <name val="Arial"/>
      <family val="2"/>
    </font>
    <font>
      <sz val="10"/>
      <name val="Arial"/>
      <family val="2"/>
    </font>
    <font>
      <b/>
      <sz val="10"/>
      <color theme="0"/>
      <name val="Arial"/>
      <family val="2"/>
    </font>
    <font>
      <sz val="10"/>
      <name val="Calibri"/>
      <family val="2"/>
      <scheme val="minor"/>
    </font>
    <font>
      <sz val="11"/>
      <name val="Calibri"/>
      <family val="2"/>
      <scheme val="minor"/>
    </font>
    <font>
      <sz val="10"/>
      <name val="Symbol"/>
      <family val="1"/>
      <charset val="2"/>
    </font>
    <font>
      <sz val="10"/>
      <color theme="0"/>
      <name val="Arial"/>
      <family val="2"/>
    </font>
    <font>
      <b/>
      <sz val="11"/>
      <color theme="3"/>
      <name val="Calibri"/>
      <family val="2"/>
      <scheme val="minor"/>
    </font>
    <font>
      <b/>
      <sz val="11"/>
      <color theme="1"/>
      <name val="Calibri"/>
      <family val="2"/>
      <scheme val="minor"/>
    </font>
    <font>
      <sz val="18"/>
      <color theme="3"/>
      <name val="Cambria"/>
      <family val="2"/>
      <scheme val="major"/>
    </font>
    <font>
      <b/>
      <sz val="11"/>
      <name val="Calibri"/>
      <family val="2"/>
      <scheme val="minor"/>
    </font>
    <font>
      <sz val="10"/>
      <color theme="1"/>
      <name val="Calibri"/>
      <family val="2"/>
      <scheme val="minor"/>
    </font>
    <font>
      <b/>
      <sz val="10"/>
      <color theme="0"/>
      <name val="Calibri"/>
      <family val="2"/>
      <scheme val="minor"/>
    </font>
    <font>
      <b/>
      <sz val="10"/>
      <name val="Calibri"/>
      <family val="2"/>
      <scheme val="minor"/>
    </font>
    <font>
      <sz val="9"/>
      <color indexed="81"/>
      <name val="Tahoma"/>
      <family val="2"/>
    </font>
    <font>
      <b/>
      <sz val="9"/>
      <color indexed="81"/>
      <name val="Tahoma"/>
      <family val="2"/>
    </font>
    <font>
      <b/>
      <sz val="11"/>
      <color theme="0"/>
      <name val="Calibri"/>
      <family val="2"/>
      <scheme val="minor"/>
    </font>
    <font>
      <sz val="11"/>
      <name val="Arial"/>
      <family val="2"/>
    </font>
  </fonts>
  <fills count="20">
    <fill>
      <patternFill patternType="none"/>
    </fill>
    <fill>
      <patternFill patternType="gray125"/>
    </fill>
    <fill>
      <patternFill patternType="solid">
        <fgColor indexed="8"/>
        <bgColor indexed="64"/>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5"/>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5" tint="0.39997558519241921"/>
        <bgColor indexed="64"/>
      </patternFill>
    </fill>
  </fills>
  <borders count="24">
    <border>
      <left/>
      <right/>
      <top/>
      <bottom/>
      <diagonal/>
    </border>
    <border>
      <left/>
      <right/>
      <top/>
      <bottom style="thin">
        <color indexed="64"/>
      </bottom>
      <diagonal/>
    </border>
    <border>
      <left/>
      <right/>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theme="4" tint="0.39997558519241921"/>
      </bottom>
      <diagonal/>
    </border>
    <border>
      <left/>
      <right/>
      <top style="thin">
        <color theme="4"/>
      </top>
      <bottom style="double">
        <color theme="4"/>
      </bottom>
      <diagonal/>
    </border>
    <border>
      <left/>
      <right/>
      <top style="thin">
        <color auto="1"/>
      </top>
      <bottom style="thin">
        <color auto="1"/>
      </bottom>
      <diagonal/>
    </border>
    <border>
      <left/>
      <right/>
      <top style="medium">
        <color theme="5" tint="0.39994506668294322"/>
      </top>
      <bottom style="medium">
        <color theme="5" tint="0.39994506668294322"/>
      </bottom>
      <diagonal/>
    </border>
    <border>
      <left/>
      <right/>
      <top/>
      <bottom style="medium">
        <color theme="5" tint="0.39994506668294322"/>
      </bottom>
      <diagonal/>
    </border>
    <border>
      <left/>
      <right/>
      <top/>
      <bottom style="thin">
        <color theme="1"/>
      </bottom>
      <diagonal/>
    </border>
    <border>
      <left/>
      <right/>
      <top style="thin">
        <color theme="1"/>
      </top>
      <bottom style="thin">
        <color theme="1"/>
      </bottom>
      <diagonal/>
    </border>
    <border>
      <left/>
      <right/>
      <top style="thin">
        <color theme="5" tint="0.39994506668294322"/>
      </top>
      <bottom style="thin">
        <color theme="5" tint="0.39994506668294322"/>
      </bottom>
      <diagonal/>
    </border>
    <border>
      <left/>
      <right/>
      <top style="thin">
        <color theme="5" tint="-0.24994659260841701"/>
      </top>
      <bottom style="double">
        <color theme="5" tint="-0.24994659260841701"/>
      </bottom>
      <diagonal/>
    </border>
    <border>
      <left/>
      <right/>
      <top style="medium">
        <color theme="5" tint="0.39994506668294322"/>
      </top>
      <bottom/>
      <diagonal/>
    </border>
    <border>
      <left/>
      <right/>
      <top style="thin">
        <color theme="5" tint="0.39994506668294322"/>
      </top>
      <bottom/>
      <diagonal/>
    </border>
    <border>
      <left/>
      <right/>
      <top style="thin">
        <color theme="5" tint="-0.499984740745262"/>
      </top>
      <bottom style="thin">
        <color theme="5" tint="-0.499984740745262"/>
      </bottom>
      <diagonal/>
    </border>
    <border>
      <left/>
      <right/>
      <top/>
      <bottom style="thin">
        <color theme="5" tint="-0.249977111117893"/>
      </bottom>
      <diagonal/>
    </border>
    <border>
      <left/>
      <right/>
      <top style="medium">
        <color theme="5" tint="0.39994506668294322"/>
      </top>
      <bottom style="thin">
        <color theme="5" tint="-0.249977111117893"/>
      </bottom>
      <diagonal/>
    </border>
  </borders>
  <cellStyleXfs count="10">
    <xf numFmtId="0" fontId="0" fillId="0" borderId="0"/>
    <xf numFmtId="165" fontId="2" fillId="0" borderId="0" applyFont="0" applyFill="0" applyBorder="0" applyAlignment="0" applyProtection="0"/>
    <xf numFmtId="0" fontId="11" fillId="0" borderId="10" applyNumberFormat="0" applyFill="0" applyAlignment="0" applyProtection="0"/>
    <xf numFmtId="0" fontId="12" fillId="0" borderId="11" applyNumberFormat="0" applyFill="0" applyAlignment="0" applyProtection="0"/>
    <xf numFmtId="0" fontId="1" fillId="0" borderId="0"/>
    <xf numFmtId="168"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xf numFmtId="167" fontId="1" fillId="0" borderId="0" applyFont="0" applyFill="0" applyBorder="0" applyAlignment="0" applyProtection="0"/>
  </cellStyleXfs>
  <cellXfs count="138">
    <xf numFmtId="0" fontId="0" fillId="0" borderId="0" xfId="0"/>
    <xf numFmtId="164" fontId="0" fillId="0" borderId="0" xfId="0" applyNumberFormat="1"/>
    <xf numFmtId="166" fontId="0" fillId="0" borderId="0" xfId="0" applyNumberFormat="1"/>
    <xf numFmtId="166" fontId="0" fillId="0" borderId="0" xfId="1" applyNumberFormat="1" applyFont="1"/>
    <xf numFmtId="166" fontId="4" fillId="3" borderId="0" xfId="0" applyNumberFormat="1" applyFont="1" applyFill="1" applyAlignment="1">
      <alignment horizontal="center"/>
    </xf>
    <xf numFmtId="166" fontId="4" fillId="2" borderId="1" xfId="0" applyNumberFormat="1" applyFont="1" applyFill="1" applyBorder="1"/>
    <xf numFmtId="166" fontId="0" fillId="0" borderId="0" xfId="0" applyNumberFormat="1" applyAlignment="1">
      <alignment horizontal="left" indent="1"/>
    </xf>
    <xf numFmtId="166" fontId="4" fillId="2" borderId="0" xfId="0" applyNumberFormat="1" applyFont="1" applyFill="1"/>
    <xf numFmtId="166" fontId="2" fillId="0" borderId="0" xfId="1" applyNumberFormat="1"/>
    <xf numFmtId="166" fontId="4" fillId="2" borderId="2" xfId="0" applyNumberFormat="1" applyFont="1" applyFill="1" applyBorder="1"/>
    <xf numFmtId="166" fontId="4" fillId="2" borderId="2" xfId="1" applyNumberFormat="1" applyFont="1" applyFill="1" applyBorder="1"/>
    <xf numFmtId="166" fontId="4" fillId="2" borderId="0" xfId="1" applyNumberFormat="1" applyFont="1" applyFill="1"/>
    <xf numFmtId="166" fontId="3" fillId="0" borderId="0" xfId="0" applyNumberFormat="1" applyFont="1" applyAlignment="1">
      <alignment horizontal="left" indent="1"/>
    </xf>
    <xf numFmtId="166" fontId="3" fillId="0" borderId="0" xfId="0" applyNumberFormat="1" applyFont="1"/>
    <xf numFmtId="0" fontId="5" fillId="0" borderId="0" xfId="0" applyFont="1"/>
    <xf numFmtId="0" fontId="5" fillId="0" borderId="0" xfId="0" applyNumberFormat="1" applyFont="1" applyAlignment="1">
      <alignment vertical="top" wrapText="1"/>
    </xf>
    <xf numFmtId="0" fontId="5" fillId="0" borderId="0" xfId="0" applyFont="1" applyAlignment="1">
      <alignment vertical="top" wrapText="1"/>
    </xf>
    <xf numFmtId="0" fontId="0" fillId="0" borderId="0" xfId="0" applyAlignment="1">
      <alignment vertical="top"/>
    </xf>
    <xf numFmtId="0" fontId="4" fillId="3" borderId="0" xfId="0" applyFont="1" applyFill="1" applyAlignment="1">
      <alignment horizontal="center" vertical="top"/>
    </xf>
    <xf numFmtId="166" fontId="5" fillId="0" borderId="0" xfId="0" applyNumberFormat="1" applyFont="1" applyAlignment="1">
      <alignment vertical="top"/>
    </xf>
    <xf numFmtId="166" fontId="5" fillId="0" borderId="0" xfId="1" applyNumberFormat="1" applyFont="1" applyAlignment="1">
      <alignment vertical="top"/>
    </xf>
    <xf numFmtId="0" fontId="5" fillId="0" borderId="0" xfId="0" applyFont="1" applyAlignment="1">
      <alignment vertical="top"/>
    </xf>
    <xf numFmtId="166" fontId="5" fillId="0" borderId="0" xfId="0" applyNumberFormat="1" applyFont="1" applyAlignment="1">
      <alignment vertical="top" wrapText="1"/>
    </xf>
    <xf numFmtId="166" fontId="4" fillId="3" borderId="0" xfId="0" applyNumberFormat="1" applyFont="1" applyFill="1" applyAlignment="1">
      <alignment horizontal="center" vertical="top"/>
    </xf>
    <xf numFmtId="166" fontId="4" fillId="3" borderId="0" xfId="1" applyNumberFormat="1" applyFont="1" applyFill="1" applyAlignment="1">
      <alignment horizontal="center" vertical="top"/>
    </xf>
    <xf numFmtId="166" fontId="0" fillId="0" borderId="0" xfId="0" applyNumberFormat="1" applyAlignment="1">
      <alignment vertical="top"/>
    </xf>
    <xf numFmtId="166" fontId="0" fillId="0" borderId="0" xfId="1" applyNumberFormat="1" applyFont="1" applyAlignment="1">
      <alignment vertical="top"/>
    </xf>
    <xf numFmtId="166" fontId="5" fillId="0" borderId="0" xfId="0" applyNumberFormat="1" applyFont="1" applyAlignment="1">
      <alignment horizontal="left" indent="1"/>
    </xf>
    <xf numFmtId="166" fontId="4" fillId="4" borderId="0" xfId="0" applyNumberFormat="1" applyFont="1" applyFill="1"/>
    <xf numFmtId="0" fontId="0" fillId="0" borderId="0" xfId="0" applyBorder="1" applyProtection="1"/>
    <xf numFmtId="0" fontId="5" fillId="0" borderId="0" xfId="0" applyFont="1" applyAlignment="1">
      <alignment horizontal="left" indent="1"/>
    </xf>
    <xf numFmtId="2" fontId="5" fillId="0" borderId="0" xfId="0" quotePrefix="1" applyNumberFormat="1" applyFont="1" applyAlignment="1">
      <alignment vertical="top"/>
    </xf>
    <xf numFmtId="166" fontId="5" fillId="4" borderId="0" xfId="0" applyNumberFormat="1" applyFont="1" applyFill="1" applyAlignment="1">
      <alignment horizontal="center"/>
    </xf>
    <xf numFmtId="166" fontId="5" fillId="4" borderId="0" xfId="0" applyNumberFormat="1" applyFont="1" applyFill="1" applyAlignment="1">
      <alignment horizontal="left" indent="1"/>
    </xf>
    <xf numFmtId="4" fontId="0" fillId="0" borderId="0" xfId="0" applyNumberFormat="1"/>
    <xf numFmtId="166" fontId="2" fillId="0" borderId="0" xfId="0" applyNumberFormat="1" applyFont="1" applyAlignment="1">
      <alignment horizontal="left" indent="1"/>
    </xf>
    <xf numFmtId="166" fontId="2" fillId="0" borderId="0" xfId="0" applyNumberFormat="1" applyFont="1" applyAlignment="1">
      <alignment vertical="top"/>
    </xf>
    <xf numFmtId="0" fontId="2" fillId="0" borderId="0" xfId="0" applyNumberFormat="1" applyFont="1" applyAlignment="1">
      <alignment horizontal="left" indent="1"/>
    </xf>
    <xf numFmtId="166" fontId="4" fillId="2" borderId="0" xfId="0" applyNumberFormat="1" applyFont="1" applyFill="1" applyAlignment="1">
      <alignment horizontal="right"/>
    </xf>
    <xf numFmtId="166" fontId="0" fillId="0" borderId="0" xfId="0" applyNumberFormat="1" applyAlignment="1">
      <alignment horizontal="left"/>
    </xf>
    <xf numFmtId="166" fontId="3" fillId="8" borderId="0" xfId="0" applyNumberFormat="1" applyFont="1" applyFill="1" applyBorder="1"/>
    <xf numFmtId="166" fontId="3" fillId="8" borderId="0" xfId="0" applyNumberFormat="1" applyFont="1" applyFill="1" applyAlignment="1">
      <alignment horizontal="left" indent="1"/>
    </xf>
    <xf numFmtId="1" fontId="4" fillId="2" borderId="0" xfId="0" applyNumberFormat="1" applyFont="1" applyFill="1" applyAlignment="1">
      <alignment horizontal="center"/>
    </xf>
    <xf numFmtId="166" fontId="2" fillId="0" borderId="0" xfId="0" applyNumberFormat="1" applyFont="1"/>
    <xf numFmtId="166" fontId="0" fillId="9" borderId="0" xfId="0" applyNumberFormat="1" applyFill="1" applyAlignment="1">
      <alignment horizontal="left" indent="1"/>
    </xf>
    <xf numFmtId="166" fontId="0" fillId="9" borderId="0" xfId="1" applyNumberFormat="1" applyFont="1" applyFill="1"/>
    <xf numFmtId="166" fontId="0" fillId="9" borderId="0" xfId="0" applyNumberFormat="1" applyFill="1" applyAlignment="1"/>
    <xf numFmtId="0" fontId="3" fillId="0" borderId="0" xfId="0" applyFont="1"/>
    <xf numFmtId="166" fontId="0" fillId="7" borderId="0" xfId="0" applyNumberFormat="1" applyFill="1" applyAlignment="1">
      <alignment horizontal="right" indent="1"/>
    </xf>
    <xf numFmtId="0" fontId="2" fillId="0" borderId="0" xfId="0" applyFont="1"/>
    <xf numFmtId="0" fontId="7" fillId="5" borderId="0" xfId="0" applyFont="1" applyFill="1"/>
    <xf numFmtId="0" fontId="9" fillId="5" borderId="0" xfId="0" applyFont="1" applyFill="1" applyAlignment="1">
      <alignment vertical="center"/>
    </xf>
    <xf numFmtId="0" fontId="0" fillId="5" borderId="0" xfId="0" applyFill="1"/>
    <xf numFmtId="166" fontId="0" fillId="10" borderId="0" xfId="1" applyNumberFormat="1" applyFont="1" applyFill="1"/>
    <xf numFmtId="166" fontId="3" fillId="10" borderId="0" xfId="0" applyNumberFormat="1" applyFont="1" applyFill="1" applyBorder="1"/>
    <xf numFmtId="166" fontId="0" fillId="10" borderId="0" xfId="0" applyNumberFormat="1" applyFill="1" applyAlignment="1">
      <alignment horizontal="right" indent="1"/>
    </xf>
    <xf numFmtId="166" fontId="5" fillId="10" borderId="0" xfId="0" applyNumberFormat="1" applyFont="1" applyFill="1" applyAlignment="1">
      <alignment vertical="top"/>
    </xf>
    <xf numFmtId="166" fontId="8" fillId="10" borderId="0" xfId="0" applyNumberFormat="1" applyFont="1" applyFill="1" applyAlignment="1">
      <alignment vertical="top"/>
    </xf>
    <xf numFmtId="166" fontId="0" fillId="10" borderId="0" xfId="0" applyNumberFormat="1" applyFill="1" applyAlignment="1">
      <alignment horizontal="left" indent="1"/>
    </xf>
    <xf numFmtId="166" fontId="0" fillId="11" borderId="0" xfId="0" applyNumberFormat="1" applyFill="1"/>
    <xf numFmtId="4" fontId="5" fillId="12" borderId="0" xfId="0" applyNumberFormat="1" applyFont="1" applyFill="1"/>
    <xf numFmtId="166" fontId="2" fillId="10" borderId="0" xfId="0" applyNumberFormat="1" applyFont="1" applyFill="1" applyAlignment="1">
      <alignment horizontal="right" indent="1"/>
    </xf>
    <xf numFmtId="166" fontId="0" fillId="10" borderId="0" xfId="0" applyNumberFormat="1" applyFill="1"/>
    <xf numFmtId="166" fontId="3" fillId="10" borderId="0" xfId="0" applyNumberFormat="1" applyFont="1" applyFill="1"/>
    <xf numFmtId="166" fontId="0" fillId="13" borderId="0" xfId="0" applyNumberFormat="1" applyFill="1"/>
    <xf numFmtId="166" fontId="3" fillId="13" borderId="0" xfId="0" applyNumberFormat="1" applyFont="1" applyFill="1"/>
    <xf numFmtId="0" fontId="3" fillId="13" borderId="0" xfId="0" applyFont="1" applyFill="1"/>
    <xf numFmtId="10" fontId="3" fillId="13" borderId="0" xfId="0" applyNumberFormat="1" applyFont="1" applyFill="1"/>
    <xf numFmtId="0" fontId="0" fillId="13" borderId="0" xfId="0" applyFill="1"/>
    <xf numFmtId="0" fontId="10" fillId="14" borderId="0" xfId="0" applyFont="1" applyFill="1"/>
    <xf numFmtId="0" fontId="3" fillId="15" borderId="0" xfId="0" applyFont="1" applyFill="1"/>
    <xf numFmtId="0" fontId="2" fillId="11" borderId="0" xfId="0" applyFont="1" applyFill="1"/>
    <xf numFmtId="10" fontId="0" fillId="0" borderId="0" xfId="0" applyNumberFormat="1"/>
    <xf numFmtId="0" fontId="2" fillId="16" borderId="0" xfId="0" applyFont="1" applyFill="1"/>
    <xf numFmtId="0" fontId="7" fillId="0" borderId="0" xfId="0" applyFont="1"/>
    <xf numFmtId="0" fontId="7" fillId="0" borderId="12" xfId="0" applyFont="1" applyBorder="1"/>
    <xf numFmtId="0" fontId="15" fillId="0" borderId="0" xfId="4" applyFont="1"/>
    <xf numFmtId="0" fontId="8" fillId="0" borderId="0" xfId="0" applyFont="1"/>
    <xf numFmtId="2" fontId="8" fillId="0" borderId="0" xfId="0" applyNumberFormat="1" applyFont="1"/>
    <xf numFmtId="172" fontId="8" fillId="0" borderId="0" xfId="0" applyNumberFormat="1" applyFont="1"/>
    <xf numFmtId="173" fontId="8" fillId="0" borderId="0" xfId="0" applyNumberFormat="1" applyFont="1"/>
    <xf numFmtId="0" fontId="7" fillId="0" borderId="15" xfId="0" applyFont="1" applyBorder="1"/>
    <xf numFmtId="0" fontId="15" fillId="0" borderId="16" xfId="3" applyFont="1" applyBorder="1"/>
    <xf numFmtId="0" fontId="7" fillId="0" borderId="0" xfId="0" applyFont="1" applyBorder="1"/>
    <xf numFmtId="9" fontId="15" fillId="0" borderId="0" xfId="4" applyNumberFormat="1" applyFont="1"/>
    <xf numFmtId="10" fontId="8" fillId="0" borderId="0" xfId="0" applyNumberFormat="1" applyFont="1"/>
    <xf numFmtId="2" fontId="8" fillId="18" borderId="0" xfId="0" applyNumberFormat="1" applyFont="1" applyFill="1"/>
    <xf numFmtId="169" fontId="0" fillId="0" borderId="0" xfId="6" applyNumberFormat="1" applyFont="1"/>
    <xf numFmtId="170" fontId="0" fillId="0" borderId="0" xfId="5" applyNumberFormat="1" applyFont="1"/>
    <xf numFmtId="0" fontId="14" fillId="5" borderId="17" xfId="0" applyFont="1" applyFill="1" applyBorder="1"/>
    <xf numFmtId="0" fontId="12" fillId="0" borderId="18" xfId="3" applyFont="1" applyBorder="1"/>
    <xf numFmtId="169" fontId="7" fillId="0" borderId="0" xfId="6" applyNumberFormat="1" applyFont="1"/>
    <xf numFmtId="2" fontId="12" fillId="0" borderId="18" xfId="3" applyNumberFormat="1" applyFont="1" applyBorder="1"/>
    <xf numFmtId="0" fontId="14" fillId="5" borderId="0" xfId="0" applyFont="1" applyFill="1" applyBorder="1"/>
    <xf numFmtId="0" fontId="14" fillId="5" borderId="20" xfId="0" applyFont="1" applyFill="1" applyBorder="1"/>
    <xf numFmtId="0" fontId="7" fillId="0" borderId="0" xfId="0" applyFont="1" applyFill="1"/>
    <xf numFmtId="0" fontId="20" fillId="17" borderId="17" xfId="0" applyFont="1" applyFill="1" applyBorder="1"/>
    <xf numFmtId="170" fontId="8" fillId="0" borderId="0" xfId="5" applyNumberFormat="1" applyFont="1"/>
    <xf numFmtId="0" fontId="21" fillId="0" borderId="0" xfId="0" applyFont="1"/>
    <xf numFmtId="170" fontId="8" fillId="18" borderId="0" xfId="5" applyNumberFormat="1" applyFont="1" applyFill="1"/>
    <xf numFmtId="0" fontId="21" fillId="18" borderId="0" xfId="0" applyFont="1" applyFill="1"/>
    <xf numFmtId="2" fontId="8" fillId="18" borderId="0" xfId="6" applyNumberFormat="1" applyFont="1" applyFill="1"/>
    <xf numFmtId="171" fontId="8" fillId="18" borderId="0" xfId="5" applyNumberFormat="1" applyFont="1" applyFill="1"/>
    <xf numFmtId="0" fontId="8" fillId="18" borderId="0" xfId="0" applyFont="1" applyFill="1"/>
    <xf numFmtId="170" fontId="8" fillId="18" borderId="0" xfId="0" applyNumberFormat="1" applyFont="1" applyFill="1"/>
    <xf numFmtId="0" fontId="15" fillId="19" borderId="21" xfId="4" applyFont="1" applyFill="1" applyBorder="1"/>
    <xf numFmtId="0" fontId="17" fillId="19" borderId="21" xfId="0" applyFont="1" applyFill="1" applyBorder="1"/>
    <xf numFmtId="170" fontId="8" fillId="19" borderId="21" xfId="5" applyNumberFormat="1" applyFont="1" applyFill="1" applyBorder="1"/>
    <xf numFmtId="0" fontId="15" fillId="15" borderId="0" xfId="4" applyFont="1" applyFill="1"/>
    <xf numFmtId="0" fontId="7" fillId="0" borderId="15" xfId="0" applyFont="1" applyFill="1" applyBorder="1"/>
    <xf numFmtId="0" fontId="0" fillId="0" borderId="0" xfId="0" applyFill="1"/>
    <xf numFmtId="0" fontId="21" fillId="0" borderId="0" xfId="0" applyFont="1" applyFill="1"/>
    <xf numFmtId="171" fontId="8" fillId="0" borderId="0" xfId="5" applyNumberFormat="1" applyFont="1" applyFill="1"/>
    <xf numFmtId="0" fontId="8" fillId="18" borderId="0" xfId="5" applyNumberFormat="1" applyFont="1" applyFill="1"/>
    <xf numFmtId="0" fontId="8" fillId="0" borderId="3" xfId="0" applyFont="1" applyBorder="1" applyAlignment="1">
      <alignment horizontal="center" wrapText="1"/>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0" borderId="0"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1" xfId="0" applyFont="1" applyBorder="1" applyAlignment="1">
      <alignment horizontal="center"/>
    </xf>
    <xf numFmtId="0" fontId="8" fillId="0" borderId="9" xfId="0" applyFont="1" applyBorder="1" applyAlignment="1">
      <alignment horizontal="center"/>
    </xf>
    <xf numFmtId="0" fontId="8" fillId="0" borderId="0" xfId="0" applyFont="1" applyAlignment="1">
      <alignment horizontal="center"/>
    </xf>
    <xf numFmtId="0" fontId="8" fillId="0" borderId="0" xfId="0" applyFont="1" applyAlignment="1">
      <alignment horizontal="left" vertical="top" wrapText="1"/>
    </xf>
    <xf numFmtId="49" fontId="8" fillId="0" borderId="0" xfId="0" applyNumberFormat="1" applyFont="1" applyAlignment="1">
      <alignment horizontal="left" vertical="top" wrapText="1"/>
    </xf>
    <xf numFmtId="49" fontId="8" fillId="0" borderId="0" xfId="0" applyNumberFormat="1" applyFont="1" applyAlignment="1">
      <alignment horizontal="left" vertical="top"/>
    </xf>
    <xf numFmtId="0" fontId="4" fillId="2" borderId="0" xfId="0" applyFont="1" applyFill="1" applyAlignment="1">
      <alignment horizontal="center" vertical="top"/>
    </xf>
    <xf numFmtId="166" fontId="4" fillId="2" borderId="0" xfId="0" applyNumberFormat="1" applyFont="1" applyFill="1" applyAlignment="1">
      <alignment horizontal="center" vertical="top"/>
    </xf>
    <xf numFmtId="166" fontId="3" fillId="5" borderId="0" xfId="0" applyNumberFormat="1" applyFont="1" applyFill="1" applyAlignment="1">
      <alignment horizontal="center"/>
    </xf>
    <xf numFmtId="0" fontId="6" fillId="6" borderId="0" xfId="0" applyFont="1" applyFill="1" applyAlignment="1">
      <alignment horizontal="center"/>
    </xf>
    <xf numFmtId="0" fontId="17" fillId="5" borderId="17" xfId="0" applyFont="1" applyFill="1" applyBorder="1" applyAlignment="1">
      <alignment horizontal="center"/>
    </xf>
    <xf numFmtId="0" fontId="16" fillId="17" borderId="14" xfId="2" applyFont="1" applyFill="1" applyBorder="1" applyAlignment="1">
      <alignment horizontal="center"/>
    </xf>
    <xf numFmtId="0" fontId="17" fillId="5" borderId="13" xfId="2" applyFont="1" applyFill="1" applyBorder="1" applyAlignment="1">
      <alignment horizontal="center"/>
    </xf>
    <xf numFmtId="0" fontId="16" fillId="17" borderId="0" xfId="2" applyFont="1" applyFill="1" applyBorder="1" applyAlignment="1">
      <alignment horizontal="center"/>
    </xf>
    <xf numFmtId="0" fontId="17" fillId="5" borderId="19" xfId="0" applyFont="1" applyFill="1" applyBorder="1" applyAlignment="1">
      <alignment horizontal="center"/>
    </xf>
    <xf numFmtId="0" fontId="14" fillId="5" borderId="22" xfId="0" applyFont="1" applyFill="1" applyBorder="1"/>
    <xf numFmtId="0" fontId="17" fillId="5" borderId="23" xfId="0" applyFont="1" applyFill="1" applyBorder="1" applyAlignment="1">
      <alignment horizontal="center"/>
    </xf>
  </cellXfs>
  <cellStyles count="10">
    <cellStyle name="Millares [0] 2" xfId="9"/>
    <cellStyle name="Millares 2" xfId="5"/>
    <cellStyle name="Moneda" xfId="1" builtinId="4"/>
    <cellStyle name="Moneda 2" xfId="6"/>
    <cellStyle name="Normal" xfId="0" builtinId="0"/>
    <cellStyle name="Normal 2" xfId="4"/>
    <cellStyle name="Porcentaje 2" xfId="7"/>
    <cellStyle name="Título 3" xfId="2" builtinId="18"/>
    <cellStyle name="Título 4" xfId="8"/>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Break even analysis Existing vs. Migrating</a:t>
            </a:r>
          </a:p>
        </c:rich>
      </c:tx>
      <c:overlay val="0"/>
    </c:title>
    <c:autoTitleDeleted val="0"/>
    <c:plotArea>
      <c:layout/>
      <c:lineChart>
        <c:grouping val="standard"/>
        <c:varyColors val="0"/>
        <c:ser>
          <c:idx val="0"/>
          <c:order val="0"/>
          <c:tx>
            <c:strRef>
              <c:f>'Break-Even Analysis'!$A$2</c:f>
              <c:strCache>
                <c:ptCount val="1"/>
                <c:pt idx="0">
                  <c:v>Costs of Existing System</c:v>
                </c:pt>
              </c:strCache>
            </c:strRef>
          </c:tx>
          <c:val>
            <c:numRef>
              <c:f>'Break-Even Analysis'!$B$11:$F$11</c:f>
              <c:numCache>
                <c:formatCode>#,##0.00\ "€"</c:formatCode>
                <c:ptCount val="5"/>
                <c:pt idx="0">
                  <c:v>0</c:v>
                </c:pt>
                <c:pt idx="1">
                  <c:v>0</c:v>
                </c:pt>
                <c:pt idx="2">
                  <c:v>0</c:v>
                </c:pt>
                <c:pt idx="3">
                  <c:v>0</c:v>
                </c:pt>
                <c:pt idx="4">
                  <c:v>0</c:v>
                </c:pt>
              </c:numCache>
            </c:numRef>
          </c:val>
          <c:smooth val="0"/>
        </c:ser>
        <c:ser>
          <c:idx val="1"/>
          <c:order val="1"/>
          <c:tx>
            <c:strRef>
              <c:f>'Break-Even Analysis'!$A$12</c:f>
              <c:strCache>
                <c:ptCount val="1"/>
                <c:pt idx="0">
                  <c:v>Costs of Proposed Migrated System</c:v>
                </c:pt>
              </c:strCache>
            </c:strRef>
          </c:tx>
          <c:val>
            <c:numRef>
              <c:f>'Break-Even Analysis'!$B$33:$F$33</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79705984"/>
        <c:axId val="79707520"/>
      </c:lineChart>
      <c:catAx>
        <c:axId val="79705984"/>
        <c:scaling>
          <c:orientation val="minMax"/>
        </c:scaling>
        <c:delete val="0"/>
        <c:axPos val="b"/>
        <c:majorTickMark val="none"/>
        <c:minorTickMark val="none"/>
        <c:tickLblPos val="nextTo"/>
        <c:crossAx val="79707520"/>
        <c:crosses val="autoZero"/>
        <c:auto val="1"/>
        <c:lblAlgn val="ctr"/>
        <c:lblOffset val="100"/>
        <c:noMultiLvlLbl val="0"/>
      </c:catAx>
      <c:valAx>
        <c:axId val="79707520"/>
        <c:scaling>
          <c:orientation val="minMax"/>
        </c:scaling>
        <c:delete val="0"/>
        <c:axPos val="l"/>
        <c:majorGridlines/>
        <c:title>
          <c:tx>
            <c:rich>
              <a:bodyPr/>
              <a:lstStyle/>
              <a:p>
                <a:pPr>
                  <a:defRPr/>
                </a:pPr>
                <a:r>
                  <a:rPr lang="es-ES"/>
                  <a:t>Euros</a:t>
                </a:r>
              </a:p>
            </c:rich>
          </c:tx>
          <c:overlay val="0"/>
        </c:title>
        <c:numFmt formatCode="#,##0.00\ &quot;€&quot;" sourceLinked="1"/>
        <c:majorTickMark val="none"/>
        <c:minorTickMark val="none"/>
        <c:tickLblPos val="nextTo"/>
        <c:crossAx val="797059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ARR Subscriptions</a:t>
            </a:r>
          </a:p>
        </c:rich>
      </c:tx>
      <c:layout/>
      <c:overlay val="0"/>
    </c:title>
    <c:autoTitleDeleted val="0"/>
    <c:plotArea>
      <c:layout/>
      <c:lineChart>
        <c:grouping val="standard"/>
        <c:varyColors val="0"/>
        <c:ser>
          <c:idx val="0"/>
          <c:order val="0"/>
          <c:tx>
            <c:strRef>
              <c:f>'Tiered model'!$B$68</c:f>
              <c:strCache>
                <c:ptCount val="1"/>
                <c:pt idx="0">
                  <c:v>New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model'!$C$68:$H$68</c:f>
              <c:numCache>
                <c:formatCode>0.00</c:formatCode>
                <c:ptCount val="6"/>
                <c:pt idx="1">
                  <c:v>560</c:v>
                </c:pt>
                <c:pt idx="2">
                  <c:v>560</c:v>
                </c:pt>
                <c:pt idx="3">
                  <c:v>560</c:v>
                </c:pt>
                <c:pt idx="4">
                  <c:v>560</c:v>
                </c:pt>
                <c:pt idx="5">
                  <c:v>560</c:v>
                </c:pt>
              </c:numCache>
            </c:numRef>
          </c:val>
          <c:smooth val="0"/>
        </c:ser>
        <c:ser>
          <c:idx val="1"/>
          <c:order val="1"/>
          <c:tx>
            <c:strRef>
              <c:f>'Tiered model'!$B$69</c:f>
              <c:strCache>
                <c:ptCount val="1"/>
                <c:pt idx="0">
                  <c:v>Churned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model'!$C$69:$H$69</c:f>
              <c:numCache>
                <c:formatCode>_(* #,##0.0_);_(* \(#,##0.0\);_(* "-"??_);_(@_)</c:formatCode>
                <c:ptCount val="6"/>
                <c:pt idx="1">
                  <c:v>-420</c:v>
                </c:pt>
                <c:pt idx="2">
                  <c:v>-600</c:v>
                </c:pt>
                <c:pt idx="3">
                  <c:v>-780</c:v>
                </c:pt>
                <c:pt idx="4">
                  <c:v>-960</c:v>
                </c:pt>
                <c:pt idx="5">
                  <c:v>-1140</c:v>
                </c:pt>
              </c:numCache>
            </c:numRef>
          </c:val>
          <c:smooth val="0"/>
        </c:ser>
        <c:ser>
          <c:idx val="2"/>
          <c:order val="2"/>
          <c:tx>
            <c:strRef>
              <c:f>'Tiered model'!$B$70</c:f>
              <c:strCache>
                <c:ptCount val="1"/>
                <c:pt idx="0">
                  <c:v>Growth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model'!$C$70:$H$70</c:f>
              <c:numCache>
                <c:formatCode>_(* #,##0.0_);_(* \(#,##0.0\);_(* "-"??_);_(@_)</c:formatCode>
                <c:ptCount val="6"/>
                <c:pt idx="1">
                  <c:v>-48</c:v>
                </c:pt>
                <c:pt idx="2">
                  <c:v>108</c:v>
                </c:pt>
                <c:pt idx="3">
                  <c:v>-24</c:v>
                </c:pt>
                <c:pt idx="4">
                  <c:v>-12</c:v>
                </c:pt>
                <c:pt idx="5">
                  <c:v>0</c:v>
                </c:pt>
              </c:numCache>
            </c:numRef>
          </c:val>
          <c:smooth val="0"/>
        </c:ser>
        <c:ser>
          <c:idx val="3"/>
          <c:order val="3"/>
          <c:tx>
            <c:strRef>
              <c:f>'Tiered model'!$B$71</c:f>
              <c:strCache>
                <c:ptCount val="1"/>
                <c:pt idx="0">
                  <c:v>Net New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model'!$C$71:$H$71</c:f>
              <c:numCache>
                <c:formatCode>_(* #,##0.0_);_(* \(#,##0.0\);_(* "-"??_);_(@_)</c:formatCode>
                <c:ptCount val="6"/>
                <c:pt idx="1">
                  <c:v>372</c:v>
                </c:pt>
                <c:pt idx="2">
                  <c:v>228</c:v>
                </c:pt>
                <c:pt idx="3">
                  <c:v>96</c:v>
                </c:pt>
                <c:pt idx="4">
                  <c:v>108</c:v>
                </c:pt>
                <c:pt idx="5">
                  <c:v>120</c:v>
                </c:pt>
              </c:numCache>
            </c:numRef>
          </c:val>
          <c:smooth val="0"/>
        </c:ser>
        <c:dLbls>
          <c:showLegendKey val="0"/>
          <c:showVal val="0"/>
          <c:showCatName val="0"/>
          <c:showSerName val="0"/>
          <c:showPercent val="0"/>
          <c:showBubbleSize val="0"/>
        </c:dLbls>
        <c:marker val="1"/>
        <c:smooth val="0"/>
        <c:axId val="154139264"/>
        <c:axId val="139661696"/>
      </c:lineChart>
      <c:catAx>
        <c:axId val="154139264"/>
        <c:scaling>
          <c:orientation val="minMax"/>
        </c:scaling>
        <c:delete val="0"/>
        <c:axPos val="b"/>
        <c:majorTickMark val="none"/>
        <c:minorTickMark val="none"/>
        <c:tickLblPos val="nextTo"/>
        <c:crossAx val="139661696"/>
        <c:crosses val="autoZero"/>
        <c:auto val="1"/>
        <c:lblAlgn val="ctr"/>
        <c:lblOffset val="100"/>
        <c:noMultiLvlLbl val="0"/>
      </c:catAx>
      <c:valAx>
        <c:axId val="139661696"/>
        <c:scaling>
          <c:orientation val="minMax"/>
        </c:scaling>
        <c:delete val="0"/>
        <c:axPos val="l"/>
        <c:majorGridlines/>
        <c:title>
          <c:tx>
            <c:rich>
              <a:bodyPr/>
              <a:lstStyle/>
              <a:p>
                <a:pPr>
                  <a:defRPr/>
                </a:pPr>
                <a:r>
                  <a:rPr lang="es-ES"/>
                  <a:t>ARR</a:t>
                </a:r>
              </a:p>
            </c:rich>
          </c:tx>
          <c:layout/>
          <c:overlay val="0"/>
        </c:title>
        <c:numFmt formatCode="_(* #,##0.0_);_(* \(#,##0.0\);_(* &quot;-&quot;??_);_(@_)" sourceLinked="1"/>
        <c:majorTickMark val="none"/>
        <c:minorTickMark val="none"/>
        <c:tickLblPos val="nextTo"/>
        <c:crossAx val="154139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Profit</a:t>
            </a:r>
            <a:r>
              <a:rPr lang="en-US" baseline="0"/>
              <a:t> and Loss Tiered Model</a:t>
            </a:r>
          </a:p>
        </c:rich>
      </c:tx>
      <c:layout/>
      <c:overlay val="0"/>
    </c:title>
    <c:autoTitleDeleted val="0"/>
    <c:plotArea>
      <c:layout/>
      <c:lineChart>
        <c:grouping val="standard"/>
        <c:varyColors val="0"/>
        <c:ser>
          <c:idx val="0"/>
          <c:order val="0"/>
          <c:tx>
            <c:strRef>
              <c:f>'Tiered model'!$B$133</c:f>
              <c:strCache>
                <c:ptCount val="1"/>
                <c:pt idx="0">
                  <c:v>Billings </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model'!$C$133:$H$133</c:f>
              <c:numCache>
                <c:formatCode>0.00</c:formatCode>
                <c:ptCount val="6"/>
                <c:pt idx="1">
                  <c:v>10800</c:v>
                </c:pt>
                <c:pt idx="2">
                  <c:v>15120</c:v>
                </c:pt>
                <c:pt idx="3">
                  <c:v>19800</c:v>
                </c:pt>
                <c:pt idx="4">
                  <c:v>24840</c:v>
                </c:pt>
                <c:pt idx="5">
                  <c:v>30240</c:v>
                </c:pt>
              </c:numCache>
            </c:numRef>
          </c:val>
          <c:smooth val="0"/>
        </c:ser>
        <c:ser>
          <c:idx val="1"/>
          <c:order val="1"/>
          <c:tx>
            <c:strRef>
              <c:f>'Tiered model'!$B$134</c:f>
              <c:strCache>
                <c:ptCount val="1"/>
                <c:pt idx="0">
                  <c:v>Revenue</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model'!$C$134:$H$134</c:f>
              <c:numCache>
                <c:formatCode>0.00</c:formatCode>
                <c:ptCount val="6"/>
                <c:pt idx="1">
                  <c:v>972</c:v>
                </c:pt>
                <c:pt idx="2">
                  <c:v>1200</c:v>
                </c:pt>
                <c:pt idx="3">
                  <c:v>1296</c:v>
                </c:pt>
                <c:pt idx="4">
                  <c:v>1404</c:v>
                </c:pt>
                <c:pt idx="5">
                  <c:v>1524</c:v>
                </c:pt>
              </c:numCache>
            </c:numRef>
          </c:val>
          <c:smooth val="0"/>
        </c:ser>
        <c:ser>
          <c:idx val="2"/>
          <c:order val="2"/>
          <c:tx>
            <c:strRef>
              <c:f>'Tiered model'!$B$135</c:f>
              <c:strCache>
                <c:ptCount val="1"/>
                <c:pt idx="0">
                  <c:v>Cost of Goods Solds - COGS</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model'!$C$135:$H$135</c:f>
              <c:numCache>
                <c:formatCode>0.00</c:formatCode>
                <c:ptCount val="6"/>
                <c:pt idx="1">
                  <c:v>165.24000000000004</c:v>
                </c:pt>
                <c:pt idx="2">
                  <c:v>204.00000000000006</c:v>
                </c:pt>
                <c:pt idx="3">
                  <c:v>220.32000000000005</c:v>
                </c:pt>
                <c:pt idx="4">
                  <c:v>238.68000000000006</c:v>
                </c:pt>
                <c:pt idx="5">
                  <c:v>259.08000000000004</c:v>
                </c:pt>
              </c:numCache>
            </c:numRef>
          </c:val>
          <c:smooth val="0"/>
        </c:ser>
        <c:ser>
          <c:idx val="3"/>
          <c:order val="3"/>
          <c:tx>
            <c:strRef>
              <c:f>'Tiered model'!$B$136</c:f>
              <c:strCache>
                <c:ptCount val="1"/>
                <c:pt idx="0">
                  <c:v>Gross Margin</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model'!$C$136:$H$136</c:f>
              <c:numCache>
                <c:formatCode>0.00</c:formatCode>
                <c:ptCount val="6"/>
                <c:pt idx="1">
                  <c:v>806.76</c:v>
                </c:pt>
                <c:pt idx="2">
                  <c:v>996</c:v>
                </c:pt>
                <c:pt idx="3">
                  <c:v>1075.6799999999998</c:v>
                </c:pt>
                <c:pt idx="4">
                  <c:v>1165.32</c:v>
                </c:pt>
                <c:pt idx="5">
                  <c:v>1264.92</c:v>
                </c:pt>
              </c:numCache>
            </c:numRef>
          </c:val>
          <c:smooth val="0"/>
        </c:ser>
        <c:ser>
          <c:idx val="4"/>
          <c:order val="4"/>
          <c:tx>
            <c:strRef>
              <c:f>'Tiered model'!$B$137</c:f>
              <c:strCache>
                <c:ptCount val="1"/>
                <c:pt idx="0">
                  <c:v>Gross Margin %</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model'!$C$137:$H$137</c:f>
              <c:numCache>
                <c:formatCode>0.00%</c:formatCode>
                <c:ptCount val="6"/>
                <c:pt idx="1">
                  <c:v>0.83</c:v>
                </c:pt>
                <c:pt idx="2">
                  <c:v>0.83</c:v>
                </c:pt>
                <c:pt idx="3">
                  <c:v>0.83</c:v>
                </c:pt>
                <c:pt idx="4">
                  <c:v>0.83</c:v>
                </c:pt>
                <c:pt idx="5">
                  <c:v>0.83</c:v>
                </c:pt>
              </c:numCache>
            </c:numRef>
          </c:val>
          <c:smooth val="0"/>
        </c:ser>
        <c:ser>
          <c:idx val="5"/>
          <c:order val="5"/>
          <c:tx>
            <c:strRef>
              <c:f>'Tiered model'!$B$138</c:f>
              <c:strCache>
                <c:ptCount val="1"/>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model'!$C$138:$H$138</c:f>
            </c:numRef>
          </c:val>
          <c:smooth val="0"/>
        </c:ser>
        <c:ser>
          <c:idx val="6"/>
          <c:order val="6"/>
          <c:tx>
            <c:strRef>
              <c:f>'Tiered model'!$B$139</c:f>
              <c:strCache>
                <c:ptCount val="1"/>
                <c:pt idx="0">
                  <c:v>Total Expenses</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model'!$C$139:$H$139</c:f>
              <c:numCache>
                <c:formatCode>0.00</c:formatCode>
                <c:ptCount val="6"/>
                <c:pt idx="1">
                  <c:v>640</c:v>
                </c:pt>
                <c:pt idx="2">
                  <c:v>650</c:v>
                </c:pt>
                <c:pt idx="3">
                  <c:v>660</c:v>
                </c:pt>
                <c:pt idx="4">
                  <c:v>670</c:v>
                </c:pt>
                <c:pt idx="5">
                  <c:v>680</c:v>
                </c:pt>
              </c:numCache>
            </c:numRef>
          </c:val>
          <c:smooth val="0"/>
        </c:ser>
        <c:ser>
          <c:idx val="7"/>
          <c:order val="7"/>
          <c:tx>
            <c:strRef>
              <c:f>'Tiered model'!$B$140</c:f>
              <c:strCache>
                <c:ptCount val="1"/>
                <c:pt idx="0">
                  <c:v>   Sales &amp; Marketing</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model'!$C$140:$H$140</c:f>
              <c:numCache>
                <c:formatCode>0.00</c:formatCode>
                <c:ptCount val="6"/>
                <c:pt idx="1">
                  <c:v>350</c:v>
                </c:pt>
                <c:pt idx="2">
                  <c:v>360</c:v>
                </c:pt>
                <c:pt idx="3">
                  <c:v>370</c:v>
                </c:pt>
                <c:pt idx="4">
                  <c:v>380</c:v>
                </c:pt>
                <c:pt idx="5">
                  <c:v>390</c:v>
                </c:pt>
              </c:numCache>
            </c:numRef>
          </c:val>
          <c:smooth val="0"/>
        </c:ser>
        <c:ser>
          <c:idx val="8"/>
          <c:order val="8"/>
          <c:tx>
            <c:strRef>
              <c:f>'Tiered model'!$B$141</c:f>
              <c:strCache>
                <c:ptCount val="1"/>
                <c:pt idx="0">
                  <c:v>   Development</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model'!$C$141:$H$141</c:f>
              <c:numCache>
                <c:formatCode>0.00</c:formatCode>
                <c:ptCount val="6"/>
                <c:pt idx="1">
                  <c:v>180</c:v>
                </c:pt>
                <c:pt idx="2">
                  <c:v>180</c:v>
                </c:pt>
                <c:pt idx="3">
                  <c:v>180</c:v>
                </c:pt>
                <c:pt idx="4">
                  <c:v>180</c:v>
                </c:pt>
                <c:pt idx="5">
                  <c:v>180</c:v>
                </c:pt>
              </c:numCache>
            </c:numRef>
          </c:val>
          <c:smooth val="0"/>
        </c:ser>
        <c:ser>
          <c:idx val="9"/>
          <c:order val="9"/>
          <c:tx>
            <c:strRef>
              <c:f>'Tiered model'!$B$142</c:f>
              <c:strCache>
                <c:ptCount val="1"/>
                <c:pt idx="0">
                  <c:v>   General &amp; Administrative</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model'!$C$142:$H$142</c:f>
              <c:numCache>
                <c:formatCode>0.00</c:formatCode>
                <c:ptCount val="6"/>
                <c:pt idx="1">
                  <c:v>110</c:v>
                </c:pt>
                <c:pt idx="2">
                  <c:v>110</c:v>
                </c:pt>
                <c:pt idx="3">
                  <c:v>110</c:v>
                </c:pt>
                <c:pt idx="4">
                  <c:v>110</c:v>
                </c:pt>
                <c:pt idx="5">
                  <c:v>110</c:v>
                </c:pt>
              </c:numCache>
            </c:numRef>
          </c:val>
          <c:smooth val="0"/>
        </c:ser>
        <c:ser>
          <c:idx val="10"/>
          <c:order val="10"/>
          <c:tx>
            <c:strRef>
              <c:f>'Tiered model'!$B$143</c:f>
              <c:strCache>
                <c:ptCount val="1"/>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model'!$C$143:$H$143</c:f>
            </c:numRef>
          </c:val>
          <c:smooth val="0"/>
        </c:ser>
        <c:ser>
          <c:idx val="11"/>
          <c:order val="11"/>
          <c:tx>
            <c:strRef>
              <c:f>'Tiered model'!$B$144</c:f>
              <c:strCache>
                <c:ptCount val="1"/>
                <c:pt idx="0">
                  <c:v>EBITDA</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model'!$C$144:$H$144</c:f>
              <c:numCache>
                <c:formatCode>0.00</c:formatCode>
                <c:ptCount val="6"/>
                <c:pt idx="1">
                  <c:v>166.76</c:v>
                </c:pt>
                <c:pt idx="2">
                  <c:v>346</c:v>
                </c:pt>
                <c:pt idx="3">
                  <c:v>415.67999999999984</c:v>
                </c:pt>
                <c:pt idx="4">
                  <c:v>495.31999999999994</c:v>
                </c:pt>
                <c:pt idx="5">
                  <c:v>584.92000000000007</c:v>
                </c:pt>
              </c:numCache>
            </c:numRef>
          </c:val>
          <c:smooth val="0"/>
        </c:ser>
        <c:dLbls>
          <c:showLegendKey val="0"/>
          <c:showVal val="0"/>
          <c:showCatName val="0"/>
          <c:showSerName val="0"/>
          <c:showPercent val="0"/>
          <c:showBubbleSize val="0"/>
        </c:dLbls>
        <c:marker val="1"/>
        <c:smooth val="0"/>
        <c:axId val="133182976"/>
        <c:axId val="133184512"/>
      </c:lineChart>
      <c:catAx>
        <c:axId val="133182976"/>
        <c:scaling>
          <c:orientation val="minMax"/>
        </c:scaling>
        <c:delete val="0"/>
        <c:axPos val="b"/>
        <c:majorTickMark val="none"/>
        <c:minorTickMark val="none"/>
        <c:tickLblPos val="nextTo"/>
        <c:crossAx val="133184512"/>
        <c:crosses val="autoZero"/>
        <c:auto val="1"/>
        <c:lblAlgn val="ctr"/>
        <c:lblOffset val="100"/>
        <c:noMultiLvlLbl val="0"/>
      </c:catAx>
      <c:valAx>
        <c:axId val="133184512"/>
        <c:scaling>
          <c:orientation val="minMax"/>
        </c:scaling>
        <c:delete val="0"/>
        <c:axPos val="l"/>
        <c:majorGridlines/>
        <c:title>
          <c:tx>
            <c:rich>
              <a:bodyPr/>
              <a:lstStyle/>
              <a:p>
                <a:pPr>
                  <a:defRPr/>
                </a:pPr>
                <a:r>
                  <a:rPr lang="es-ES"/>
                  <a:t>€</a:t>
                </a:r>
              </a:p>
            </c:rich>
          </c:tx>
          <c:layout/>
          <c:overlay val="0"/>
        </c:title>
        <c:numFmt formatCode="0.00" sourceLinked="1"/>
        <c:majorTickMark val="none"/>
        <c:minorTickMark val="none"/>
        <c:tickLblPos val="nextTo"/>
        <c:crossAx val="133182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Profit and Loss Tiered </a:t>
            </a:r>
          </a:p>
        </c:rich>
      </c:tx>
      <c:layout/>
      <c:overlay val="0"/>
    </c:title>
    <c:autoTitleDeleted val="0"/>
    <c:plotArea>
      <c:layout/>
      <c:lineChart>
        <c:grouping val="standard"/>
        <c:varyColors val="0"/>
        <c:ser>
          <c:idx val="0"/>
          <c:order val="0"/>
          <c:tx>
            <c:strRef>
              <c:f>'Tiered model'!$B$133</c:f>
              <c:strCache>
                <c:ptCount val="1"/>
                <c:pt idx="0">
                  <c:v>Billings </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model'!$C$133:$H$133</c:f>
              <c:numCache>
                <c:formatCode>0.00</c:formatCode>
                <c:ptCount val="6"/>
                <c:pt idx="1">
                  <c:v>10800</c:v>
                </c:pt>
                <c:pt idx="2">
                  <c:v>15120</c:v>
                </c:pt>
                <c:pt idx="3">
                  <c:v>19800</c:v>
                </c:pt>
                <c:pt idx="4">
                  <c:v>24840</c:v>
                </c:pt>
                <c:pt idx="5">
                  <c:v>30240</c:v>
                </c:pt>
              </c:numCache>
            </c:numRef>
          </c:val>
          <c:smooth val="0"/>
        </c:ser>
        <c:ser>
          <c:idx val="1"/>
          <c:order val="1"/>
          <c:tx>
            <c:strRef>
              <c:f>'Tiered model'!$B$134</c:f>
              <c:strCache>
                <c:ptCount val="1"/>
                <c:pt idx="0">
                  <c:v>Revenue</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model'!$C$134:$H$134</c:f>
              <c:numCache>
                <c:formatCode>0.00</c:formatCode>
                <c:ptCount val="6"/>
                <c:pt idx="1">
                  <c:v>972</c:v>
                </c:pt>
                <c:pt idx="2">
                  <c:v>1200</c:v>
                </c:pt>
                <c:pt idx="3">
                  <c:v>1296</c:v>
                </c:pt>
                <c:pt idx="4">
                  <c:v>1404</c:v>
                </c:pt>
                <c:pt idx="5">
                  <c:v>1524</c:v>
                </c:pt>
              </c:numCache>
            </c:numRef>
          </c:val>
          <c:smooth val="0"/>
        </c:ser>
        <c:ser>
          <c:idx val="2"/>
          <c:order val="2"/>
          <c:tx>
            <c:strRef>
              <c:f>'Tiered model'!$B$135</c:f>
              <c:strCache>
                <c:ptCount val="1"/>
                <c:pt idx="0">
                  <c:v>Cost of Goods Solds - COGS</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model'!$C$135:$H$135</c:f>
              <c:numCache>
                <c:formatCode>0.00</c:formatCode>
                <c:ptCount val="6"/>
                <c:pt idx="1">
                  <c:v>165.24000000000004</c:v>
                </c:pt>
                <c:pt idx="2">
                  <c:v>204.00000000000006</c:v>
                </c:pt>
                <c:pt idx="3">
                  <c:v>220.32000000000005</c:v>
                </c:pt>
                <c:pt idx="4">
                  <c:v>238.68000000000006</c:v>
                </c:pt>
                <c:pt idx="5">
                  <c:v>259.08000000000004</c:v>
                </c:pt>
              </c:numCache>
            </c:numRef>
          </c:val>
          <c:smooth val="0"/>
        </c:ser>
        <c:ser>
          <c:idx val="3"/>
          <c:order val="3"/>
          <c:tx>
            <c:strRef>
              <c:f>'Tiered model'!$B$136</c:f>
              <c:strCache>
                <c:ptCount val="1"/>
                <c:pt idx="0">
                  <c:v>Gross Margin</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model'!$C$136:$H$136</c:f>
              <c:numCache>
                <c:formatCode>0.00</c:formatCode>
                <c:ptCount val="6"/>
                <c:pt idx="1">
                  <c:v>806.76</c:v>
                </c:pt>
                <c:pt idx="2">
                  <c:v>996</c:v>
                </c:pt>
                <c:pt idx="3">
                  <c:v>1075.6799999999998</c:v>
                </c:pt>
                <c:pt idx="4">
                  <c:v>1165.32</c:v>
                </c:pt>
                <c:pt idx="5">
                  <c:v>1264.92</c:v>
                </c:pt>
              </c:numCache>
            </c:numRef>
          </c:val>
          <c:smooth val="0"/>
        </c:ser>
        <c:ser>
          <c:idx val="4"/>
          <c:order val="4"/>
          <c:tx>
            <c:strRef>
              <c:f>'Tiered model'!$B$137</c:f>
              <c:strCache>
                <c:ptCount val="1"/>
                <c:pt idx="0">
                  <c:v>Gross Margin %</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model'!$C$137:$H$137</c:f>
              <c:numCache>
                <c:formatCode>0.00%</c:formatCode>
                <c:ptCount val="6"/>
                <c:pt idx="1">
                  <c:v>0.83</c:v>
                </c:pt>
                <c:pt idx="2">
                  <c:v>0.83</c:v>
                </c:pt>
                <c:pt idx="3">
                  <c:v>0.83</c:v>
                </c:pt>
                <c:pt idx="4">
                  <c:v>0.83</c:v>
                </c:pt>
                <c:pt idx="5">
                  <c:v>0.83</c:v>
                </c:pt>
              </c:numCache>
            </c:numRef>
          </c:val>
          <c:smooth val="0"/>
        </c:ser>
        <c:ser>
          <c:idx val="5"/>
          <c:order val="5"/>
          <c:tx>
            <c:strRef>
              <c:f>'Tiered model'!$B$138</c:f>
              <c:strCache>
                <c:ptCount val="1"/>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model'!$C$138:$H$138</c:f>
            </c:numRef>
          </c:val>
          <c:smooth val="0"/>
        </c:ser>
        <c:ser>
          <c:idx val="6"/>
          <c:order val="6"/>
          <c:tx>
            <c:strRef>
              <c:f>'Tiered model'!$B$139</c:f>
              <c:strCache>
                <c:ptCount val="1"/>
                <c:pt idx="0">
                  <c:v>Total Expenses</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model'!$C$139:$H$139</c:f>
              <c:numCache>
                <c:formatCode>0.00</c:formatCode>
                <c:ptCount val="6"/>
                <c:pt idx="1">
                  <c:v>640</c:v>
                </c:pt>
                <c:pt idx="2">
                  <c:v>650</c:v>
                </c:pt>
                <c:pt idx="3">
                  <c:v>660</c:v>
                </c:pt>
                <c:pt idx="4">
                  <c:v>670</c:v>
                </c:pt>
                <c:pt idx="5">
                  <c:v>680</c:v>
                </c:pt>
              </c:numCache>
            </c:numRef>
          </c:val>
          <c:smooth val="0"/>
        </c:ser>
        <c:ser>
          <c:idx val="7"/>
          <c:order val="7"/>
          <c:tx>
            <c:strRef>
              <c:f>'Tiered model'!$B$140</c:f>
              <c:strCache>
                <c:ptCount val="1"/>
                <c:pt idx="0">
                  <c:v>   Sales &amp; Marketing</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model'!$C$140:$H$140</c:f>
              <c:numCache>
                <c:formatCode>0.00</c:formatCode>
                <c:ptCount val="6"/>
                <c:pt idx="1">
                  <c:v>350</c:v>
                </c:pt>
                <c:pt idx="2">
                  <c:v>360</c:v>
                </c:pt>
                <c:pt idx="3">
                  <c:v>370</c:v>
                </c:pt>
                <c:pt idx="4">
                  <c:v>380</c:v>
                </c:pt>
                <c:pt idx="5">
                  <c:v>390</c:v>
                </c:pt>
              </c:numCache>
            </c:numRef>
          </c:val>
          <c:smooth val="0"/>
        </c:ser>
        <c:ser>
          <c:idx val="8"/>
          <c:order val="8"/>
          <c:tx>
            <c:strRef>
              <c:f>'Tiered model'!$B$141</c:f>
              <c:strCache>
                <c:ptCount val="1"/>
                <c:pt idx="0">
                  <c:v>   Development</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model'!$C$141:$H$141</c:f>
              <c:numCache>
                <c:formatCode>0.00</c:formatCode>
                <c:ptCount val="6"/>
                <c:pt idx="1">
                  <c:v>180</c:v>
                </c:pt>
                <c:pt idx="2">
                  <c:v>180</c:v>
                </c:pt>
                <c:pt idx="3">
                  <c:v>180</c:v>
                </c:pt>
                <c:pt idx="4">
                  <c:v>180</c:v>
                </c:pt>
                <c:pt idx="5">
                  <c:v>180</c:v>
                </c:pt>
              </c:numCache>
            </c:numRef>
          </c:val>
          <c:smooth val="0"/>
        </c:ser>
        <c:ser>
          <c:idx val="9"/>
          <c:order val="9"/>
          <c:tx>
            <c:strRef>
              <c:f>'Tiered model'!$B$142</c:f>
              <c:strCache>
                <c:ptCount val="1"/>
                <c:pt idx="0">
                  <c:v>   General &amp; Administrative</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model'!$C$142:$H$142</c:f>
              <c:numCache>
                <c:formatCode>0.00</c:formatCode>
                <c:ptCount val="6"/>
                <c:pt idx="1">
                  <c:v>110</c:v>
                </c:pt>
                <c:pt idx="2">
                  <c:v>110</c:v>
                </c:pt>
                <c:pt idx="3">
                  <c:v>110</c:v>
                </c:pt>
                <c:pt idx="4">
                  <c:v>110</c:v>
                </c:pt>
                <c:pt idx="5">
                  <c:v>110</c:v>
                </c:pt>
              </c:numCache>
            </c:numRef>
          </c:val>
          <c:smooth val="0"/>
        </c:ser>
        <c:ser>
          <c:idx val="10"/>
          <c:order val="10"/>
          <c:tx>
            <c:strRef>
              <c:f>'Tiered model'!$B$143</c:f>
              <c:strCache>
                <c:ptCount val="1"/>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model'!$C$143:$H$143</c:f>
            </c:numRef>
          </c:val>
          <c:smooth val="0"/>
        </c:ser>
        <c:ser>
          <c:idx val="11"/>
          <c:order val="11"/>
          <c:tx>
            <c:strRef>
              <c:f>'Tiered model'!$B$144</c:f>
              <c:strCache>
                <c:ptCount val="1"/>
                <c:pt idx="0">
                  <c:v>EBITDA</c:v>
                </c:pt>
              </c:strCache>
            </c:strRef>
          </c:tx>
          <c:marker>
            <c:symbol val="none"/>
          </c:marker>
          <c:cat>
            <c:strRef>
              <c:f>'Tiered model'!$D$132:$H$132</c:f>
              <c:strCache>
                <c:ptCount val="5"/>
                <c:pt idx="0">
                  <c:v>Year 1</c:v>
                </c:pt>
                <c:pt idx="1">
                  <c:v>Year 2</c:v>
                </c:pt>
                <c:pt idx="2">
                  <c:v>Year 3</c:v>
                </c:pt>
                <c:pt idx="3">
                  <c:v>Year 4</c:v>
                </c:pt>
                <c:pt idx="4">
                  <c:v>Year 5</c:v>
                </c:pt>
              </c:strCache>
            </c:strRef>
          </c:cat>
          <c:val>
            <c:numRef>
              <c:f>'Tiered model'!$C$144:$H$144</c:f>
              <c:numCache>
                <c:formatCode>0.00</c:formatCode>
                <c:ptCount val="6"/>
                <c:pt idx="1">
                  <c:v>166.76</c:v>
                </c:pt>
                <c:pt idx="2">
                  <c:v>346</c:v>
                </c:pt>
                <c:pt idx="3">
                  <c:v>415.67999999999984</c:v>
                </c:pt>
                <c:pt idx="4">
                  <c:v>495.31999999999994</c:v>
                </c:pt>
                <c:pt idx="5">
                  <c:v>584.92000000000007</c:v>
                </c:pt>
              </c:numCache>
            </c:numRef>
          </c:val>
          <c:smooth val="0"/>
        </c:ser>
        <c:dLbls>
          <c:showLegendKey val="0"/>
          <c:showVal val="0"/>
          <c:showCatName val="0"/>
          <c:showSerName val="0"/>
          <c:showPercent val="0"/>
          <c:showBubbleSize val="0"/>
        </c:dLbls>
        <c:marker val="1"/>
        <c:smooth val="0"/>
        <c:axId val="154010368"/>
        <c:axId val="154011904"/>
      </c:lineChart>
      <c:catAx>
        <c:axId val="154010368"/>
        <c:scaling>
          <c:orientation val="minMax"/>
        </c:scaling>
        <c:delete val="0"/>
        <c:axPos val="b"/>
        <c:majorTickMark val="none"/>
        <c:minorTickMark val="none"/>
        <c:tickLblPos val="nextTo"/>
        <c:crossAx val="154011904"/>
        <c:crosses val="autoZero"/>
        <c:auto val="1"/>
        <c:lblAlgn val="ctr"/>
        <c:lblOffset val="100"/>
        <c:noMultiLvlLbl val="0"/>
      </c:catAx>
      <c:valAx>
        <c:axId val="154011904"/>
        <c:scaling>
          <c:orientation val="minMax"/>
        </c:scaling>
        <c:delete val="0"/>
        <c:axPos val="l"/>
        <c:majorGridlines/>
        <c:title>
          <c:tx>
            <c:rich>
              <a:bodyPr/>
              <a:lstStyle/>
              <a:p>
                <a:pPr>
                  <a:defRPr/>
                </a:pPr>
                <a:r>
                  <a:rPr lang="es-ES"/>
                  <a:t>€</a:t>
                </a:r>
              </a:p>
            </c:rich>
          </c:tx>
          <c:layout/>
          <c:overlay val="0"/>
        </c:title>
        <c:numFmt formatCode="0.00" sourceLinked="1"/>
        <c:majorTickMark val="none"/>
        <c:minorTickMark val="none"/>
        <c:tickLblPos val="nextTo"/>
        <c:crossAx val="154010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Profit</a:t>
            </a:r>
            <a:r>
              <a:rPr lang="en-US" baseline="0"/>
              <a:t> and Loss Freemium Model</a:t>
            </a:r>
          </a:p>
        </c:rich>
      </c:tx>
      <c:layout/>
      <c:overlay val="0"/>
    </c:title>
    <c:autoTitleDeleted val="0"/>
    <c:plotArea>
      <c:layout/>
      <c:lineChart>
        <c:grouping val="standard"/>
        <c:varyColors val="0"/>
        <c:ser>
          <c:idx val="0"/>
          <c:order val="0"/>
          <c:tx>
            <c:strRef>
              <c:f>'Freemium model'!$B$133</c:f>
              <c:strCache>
                <c:ptCount val="1"/>
                <c:pt idx="0">
                  <c:v>Billings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model'!$C$133:$H$133</c:f>
              <c:numCache>
                <c:formatCode>0.00</c:formatCode>
                <c:ptCount val="6"/>
                <c:pt idx="1">
                  <c:v>3600</c:v>
                </c:pt>
                <c:pt idx="2">
                  <c:v>5040</c:v>
                </c:pt>
                <c:pt idx="3">
                  <c:v>6600</c:v>
                </c:pt>
                <c:pt idx="4">
                  <c:v>8280</c:v>
                </c:pt>
                <c:pt idx="5">
                  <c:v>10080</c:v>
                </c:pt>
              </c:numCache>
            </c:numRef>
          </c:val>
          <c:smooth val="0"/>
        </c:ser>
        <c:ser>
          <c:idx val="1"/>
          <c:order val="1"/>
          <c:tx>
            <c:strRef>
              <c:f>'Freemium model'!$B$134</c:f>
              <c:strCache>
                <c:ptCount val="1"/>
                <c:pt idx="0">
                  <c:v>Revenue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model'!$C$134:$H$134</c:f>
              <c:numCache>
                <c:formatCode>0.00</c:formatCode>
                <c:ptCount val="6"/>
                <c:pt idx="1">
                  <c:v>416</c:v>
                </c:pt>
                <c:pt idx="2">
                  <c:v>632</c:v>
                </c:pt>
                <c:pt idx="3">
                  <c:v>920</c:v>
                </c:pt>
                <c:pt idx="4">
                  <c:v>1280</c:v>
                </c:pt>
                <c:pt idx="5">
                  <c:v>1712</c:v>
                </c:pt>
              </c:numCache>
            </c:numRef>
          </c:val>
          <c:smooth val="0"/>
        </c:ser>
        <c:ser>
          <c:idx val="2"/>
          <c:order val="2"/>
          <c:tx>
            <c:strRef>
              <c:f>'Freemium model'!$B$135</c:f>
              <c:strCache>
                <c:ptCount val="1"/>
                <c:pt idx="0">
                  <c:v>Cost of Goods Solds - COGS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model'!$C$135:$H$135</c:f>
              <c:numCache>
                <c:formatCode>0.00</c:formatCode>
                <c:ptCount val="6"/>
                <c:pt idx="1">
                  <c:v>70.720000000000013</c:v>
                </c:pt>
                <c:pt idx="2">
                  <c:v>107.44000000000003</c:v>
                </c:pt>
                <c:pt idx="3">
                  <c:v>156.40000000000003</c:v>
                </c:pt>
                <c:pt idx="4">
                  <c:v>217.60000000000005</c:v>
                </c:pt>
                <c:pt idx="5">
                  <c:v>291.04000000000008</c:v>
                </c:pt>
              </c:numCache>
            </c:numRef>
          </c:val>
          <c:smooth val="0"/>
        </c:ser>
        <c:ser>
          <c:idx val="3"/>
          <c:order val="3"/>
          <c:tx>
            <c:strRef>
              <c:f>'Freemium model'!$B$136</c:f>
              <c:strCache>
                <c:ptCount val="1"/>
                <c:pt idx="0">
                  <c:v>Gross Margin</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model'!$C$136:$H$136</c:f>
              <c:numCache>
                <c:formatCode>0.00</c:formatCode>
                <c:ptCount val="6"/>
                <c:pt idx="1">
                  <c:v>345.28</c:v>
                </c:pt>
                <c:pt idx="2">
                  <c:v>524.55999999999995</c:v>
                </c:pt>
                <c:pt idx="3">
                  <c:v>763.59999999999991</c:v>
                </c:pt>
                <c:pt idx="4">
                  <c:v>1062.3999999999999</c:v>
                </c:pt>
                <c:pt idx="5">
                  <c:v>1420.96</c:v>
                </c:pt>
              </c:numCache>
            </c:numRef>
          </c:val>
          <c:smooth val="0"/>
        </c:ser>
        <c:ser>
          <c:idx val="4"/>
          <c:order val="4"/>
          <c:tx>
            <c:strRef>
              <c:f>'Freemium model'!$B$137</c:f>
              <c:strCache>
                <c:ptCount val="1"/>
                <c:pt idx="0">
                  <c:v>Gross Margin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model'!$C$137:$H$137</c:f>
              <c:numCache>
                <c:formatCode>0.00%</c:formatCode>
                <c:ptCount val="6"/>
                <c:pt idx="1">
                  <c:v>0.83</c:v>
                </c:pt>
                <c:pt idx="2">
                  <c:v>0.83</c:v>
                </c:pt>
                <c:pt idx="3">
                  <c:v>0.83</c:v>
                </c:pt>
                <c:pt idx="4">
                  <c:v>0.83</c:v>
                </c:pt>
                <c:pt idx="5">
                  <c:v>0.83</c:v>
                </c:pt>
              </c:numCache>
            </c:numRef>
          </c:val>
          <c:smooth val="0"/>
        </c:ser>
        <c:ser>
          <c:idx val="5"/>
          <c:order val="5"/>
          <c:tx>
            <c:strRef>
              <c:f>'Freemium model'!$B$138</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model'!$C$138:$H$138</c:f>
            </c:numRef>
          </c:val>
          <c:smooth val="0"/>
        </c:ser>
        <c:ser>
          <c:idx val="6"/>
          <c:order val="6"/>
          <c:tx>
            <c:strRef>
              <c:f>'Freemium model'!$B$139</c:f>
              <c:strCache>
                <c:ptCount val="1"/>
                <c:pt idx="0">
                  <c:v>Total Expenses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model'!$C$139:$H$139</c:f>
              <c:numCache>
                <c:formatCode>0.00</c:formatCode>
                <c:ptCount val="6"/>
                <c:pt idx="1">
                  <c:v>640</c:v>
                </c:pt>
                <c:pt idx="2">
                  <c:v>650</c:v>
                </c:pt>
                <c:pt idx="3">
                  <c:v>660</c:v>
                </c:pt>
                <c:pt idx="4">
                  <c:v>670</c:v>
                </c:pt>
                <c:pt idx="5">
                  <c:v>680</c:v>
                </c:pt>
              </c:numCache>
            </c:numRef>
          </c:val>
          <c:smooth val="0"/>
        </c:ser>
        <c:ser>
          <c:idx val="7"/>
          <c:order val="7"/>
          <c:tx>
            <c:strRef>
              <c:f>'Freemium model'!$B$140</c:f>
              <c:strCache>
                <c:ptCount val="1"/>
                <c:pt idx="0">
                  <c:v>   Sales &amp; Marketing</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model'!$C$140:$H$140</c:f>
              <c:numCache>
                <c:formatCode>0.00</c:formatCode>
                <c:ptCount val="6"/>
                <c:pt idx="1">
                  <c:v>350</c:v>
                </c:pt>
                <c:pt idx="2">
                  <c:v>360</c:v>
                </c:pt>
                <c:pt idx="3">
                  <c:v>370</c:v>
                </c:pt>
                <c:pt idx="4">
                  <c:v>380</c:v>
                </c:pt>
                <c:pt idx="5">
                  <c:v>390</c:v>
                </c:pt>
              </c:numCache>
            </c:numRef>
          </c:val>
          <c:smooth val="0"/>
        </c:ser>
        <c:ser>
          <c:idx val="8"/>
          <c:order val="8"/>
          <c:tx>
            <c:strRef>
              <c:f>'Freemium model'!$B$141</c:f>
              <c:strCache>
                <c:ptCount val="1"/>
                <c:pt idx="0">
                  <c:v>   Development</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model'!$C$141:$H$141</c:f>
              <c:numCache>
                <c:formatCode>0.00</c:formatCode>
                <c:ptCount val="6"/>
                <c:pt idx="1">
                  <c:v>180</c:v>
                </c:pt>
                <c:pt idx="2">
                  <c:v>180</c:v>
                </c:pt>
                <c:pt idx="3">
                  <c:v>180</c:v>
                </c:pt>
                <c:pt idx="4">
                  <c:v>180</c:v>
                </c:pt>
                <c:pt idx="5">
                  <c:v>180</c:v>
                </c:pt>
              </c:numCache>
            </c:numRef>
          </c:val>
          <c:smooth val="0"/>
        </c:ser>
        <c:ser>
          <c:idx val="9"/>
          <c:order val="9"/>
          <c:tx>
            <c:strRef>
              <c:f>'Freemium model'!$B$142</c:f>
              <c:strCache>
                <c:ptCount val="1"/>
                <c:pt idx="0">
                  <c:v>   General &amp; Administrative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model'!$C$142:$H$142</c:f>
              <c:numCache>
                <c:formatCode>0.00</c:formatCode>
                <c:ptCount val="6"/>
                <c:pt idx="1">
                  <c:v>110</c:v>
                </c:pt>
                <c:pt idx="2">
                  <c:v>110</c:v>
                </c:pt>
                <c:pt idx="3">
                  <c:v>110</c:v>
                </c:pt>
                <c:pt idx="4">
                  <c:v>110</c:v>
                </c:pt>
                <c:pt idx="5">
                  <c:v>110</c:v>
                </c:pt>
              </c:numCache>
            </c:numRef>
          </c:val>
          <c:smooth val="0"/>
        </c:ser>
        <c:ser>
          <c:idx val="10"/>
          <c:order val="10"/>
          <c:tx>
            <c:strRef>
              <c:f>'Freemium model'!$B$143</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model'!$C$143:$H$143</c:f>
            </c:numRef>
          </c:val>
          <c:smooth val="0"/>
        </c:ser>
        <c:ser>
          <c:idx val="11"/>
          <c:order val="11"/>
          <c:tx>
            <c:strRef>
              <c:f>'Freemium model'!$B$144</c:f>
              <c:strCache>
                <c:ptCount val="1"/>
                <c:pt idx="0">
                  <c:v>EBITDA</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model'!$C$144:$H$144</c:f>
              <c:numCache>
                <c:formatCode>0.00</c:formatCode>
                <c:ptCount val="6"/>
                <c:pt idx="1">
                  <c:v>-294.72000000000003</c:v>
                </c:pt>
                <c:pt idx="2">
                  <c:v>-125.44000000000005</c:v>
                </c:pt>
                <c:pt idx="3">
                  <c:v>103.59999999999991</c:v>
                </c:pt>
                <c:pt idx="4">
                  <c:v>392.39999999999986</c:v>
                </c:pt>
                <c:pt idx="5">
                  <c:v>740.96</c:v>
                </c:pt>
              </c:numCache>
            </c:numRef>
          </c:val>
          <c:smooth val="0"/>
        </c:ser>
        <c:dLbls>
          <c:showLegendKey val="0"/>
          <c:showVal val="0"/>
          <c:showCatName val="0"/>
          <c:showSerName val="0"/>
          <c:showPercent val="0"/>
          <c:showBubbleSize val="0"/>
        </c:dLbls>
        <c:marker val="1"/>
        <c:smooth val="0"/>
        <c:axId val="154074496"/>
        <c:axId val="154469504"/>
      </c:lineChart>
      <c:catAx>
        <c:axId val="154074496"/>
        <c:scaling>
          <c:orientation val="minMax"/>
        </c:scaling>
        <c:delete val="0"/>
        <c:axPos val="b"/>
        <c:majorTickMark val="none"/>
        <c:minorTickMark val="none"/>
        <c:tickLblPos val="nextTo"/>
        <c:crossAx val="154469504"/>
        <c:crosses val="autoZero"/>
        <c:auto val="1"/>
        <c:lblAlgn val="ctr"/>
        <c:lblOffset val="100"/>
        <c:noMultiLvlLbl val="0"/>
      </c:catAx>
      <c:valAx>
        <c:axId val="154469504"/>
        <c:scaling>
          <c:orientation val="minMax"/>
        </c:scaling>
        <c:delete val="0"/>
        <c:axPos val="l"/>
        <c:majorGridlines/>
        <c:title>
          <c:tx>
            <c:rich>
              <a:bodyPr/>
              <a:lstStyle/>
              <a:p>
                <a:pPr>
                  <a:defRPr/>
                </a:pPr>
                <a:r>
                  <a:rPr lang="es-ES"/>
                  <a:t>€</a:t>
                </a:r>
              </a:p>
            </c:rich>
          </c:tx>
          <c:layout/>
          <c:overlay val="0"/>
        </c:title>
        <c:numFmt formatCode="0.00" sourceLinked="1"/>
        <c:majorTickMark val="none"/>
        <c:minorTickMark val="none"/>
        <c:tickLblPos val="nextTo"/>
        <c:crossAx val="154074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Profit</a:t>
            </a:r>
            <a:r>
              <a:rPr lang="en-US" baseline="0"/>
              <a:t> and Loss Pay-Per-Use</a:t>
            </a:r>
          </a:p>
        </c:rich>
      </c:tx>
      <c:layout/>
      <c:overlay val="0"/>
    </c:title>
    <c:autoTitleDeleted val="0"/>
    <c:plotArea>
      <c:layout/>
      <c:lineChart>
        <c:grouping val="standard"/>
        <c:varyColors val="0"/>
        <c:ser>
          <c:idx val="0"/>
          <c:order val="0"/>
          <c:tx>
            <c:strRef>
              <c:f>'Freemium model'!$B$133</c:f>
              <c:strCache>
                <c:ptCount val="1"/>
                <c:pt idx="0">
                  <c:v>Billings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model'!$C$133:$H$133</c:f>
              <c:numCache>
                <c:formatCode>0.00</c:formatCode>
                <c:ptCount val="6"/>
                <c:pt idx="1">
                  <c:v>3600</c:v>
                </c:pt>
                <c:pt idx="2">
                  <c:v>5040</c:v>
                </c:pt>
                <c:pt idx="3">
                  <c:v>6600</c:v>
                </c:pt>
                <c:pt idx="4">
                  <c:v>8280</c:v>
                </c:pt>
                <c:pt idx="5">
                  <c:v>10080</c:v>
                </c:pt>
              </c:numCache>
            </c:numRef>
          </c:val>
          <c:smooth val="0"/>
        </c:ser>
        <c:ser>
          <c:idx val="1"/>
          <c:order val="1"/>
          <c:tx>
            <c:strRef>
              <c:f>'Freemium model'!$B$134</c:f>
              <c:strCache>
                <c:ptCount val="1"/>
                <c:pt idx="0">
                  <c:v>Revenue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model'!$C$134:$H$134</c:f>
              <c:numCache>
                <c:formatCode>0.00</c:formatCode>
                <c:ptCount val="6"/>
                <c:pt idx="1">
                  <c:v>416</c:v>
                </c:pt>
                <c:pt idx="2">
                  <c:v>632</c:v>
                </c:pt>
                <c:pt idx="3">
                  <c:v>920</c:v>
                </c:pt>
                <c:pt idx="4">
                  <c:v>1280</c:v>
                </c:pt>
                <c:pt idx="5">
                  <c:v>1712</c:v>
                </c:pt>
              </c:numCache>
            </c:numRef>
          </c:val>
          <c:smooth val="0"/>
        </c:ser>
        <c:ser>
          <c:idx val="2"/>
          <c:order val="2"/>
          <c:tx>
            <c:strRef>
              <c:f>'Freemium model'!$B$135</c:f>
              <c:strCache>
                <c:ptCount val="1"/>
                <c:pt idx="0">
                  <c:v>Cost of Goods Solds - COGS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model'!$C$135:$H$135</c:f>
              <c:numCache>
                <c:formatCode>0.00</c:formatCode>
                <c:ptCount val="6"/>
                <c:pt idx="1">
                  <c:v>70.720000000000013</c:v>
                </c:pt>
                <c:pt idx="2">
                  <c:v>107.44000000000003</c:v>
                </c:pt>
                <c:pt idx="3">
                  <c:v>156.40000000000003</c:v>
                </c:pt>
                <c:pt idx="4">
                  <c:v>217.60000000000005</c:v>
                </c:pt>
                <c:pt idx="5">
                  <c:v>291.04000000000008</c:v>
                </c:pt>
              </c:numCache>
            </c:numRef>
          </c:val>
          <c:smooth val="0"/>
        </c:ser>
        <c:ser>
          <c:idx val="3"/>
          <c:order val="3"/>
          <c:tx>
            <c:strRef>
              <c:f>'Freemium model'!$B$136</c:f>
              <c:strCache>
                <c:ptCount val="1"/>
                <c:pt idx="0">
                  <c:v>Gross Margin</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model'!$C$136:$H$136</c:f>
              <c:numCache>
                <c:formatCode>0.00</c:formatCode>
                <c:ptCount val="6"/>
                <c:pt idx="1">
                  <c:v>345.28</c:v>
                </c:pt>
                <c:pt idx="2">
                  <c:v>524.55999999999995</c:v>
                </c:pt>
                <c:pt idx="3">
                  <c:v>763.59999999999991</c:v>
                </c:pt>
                <c:pt idx="4">
                  <c:v>1062.3999999999999</c:v>
                </c:pt>
                <c:pt idx="5">
                  <c:v>1420.96</c:v>
                </c:pt>
              </c:numCache>
            </c:numRef>
          </c:val>
          <c:smooth val="0"/>
        </c:ser>
        <c:ser>
          <c:idx val="4"/>
          <c:order val="4"/>
          <c:tx>
            <c:strRef>
              <c:f>'Freemium model'!$B$137</c:f>
              <c:strCache>
                <c:ptCount val="1"/>
                <c:pt idx="0">
                  <c:v>Gross Margin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model'!$C$137:$H$137</c:f>
              <c:numCache>
                <c:formatCode>0.00%</c:formatCode>
                <c:ptCount val="6"/>
                <c:pt idx="1">
                  <c:v>0.83</c:v>
                </c:pt>
                <c:pt idx="2">
                  <c:v>0.83</c:v>
                </c:pt>
                <c:pt idx="3">
                  <c:v>0.83</c:v>
                </c:pt>
                <c:pt idx="4">
                  <c:v>0.83</c:v>
                </c:pt>
                <c:pt idx="5">
                  <c:v>0.83</c:v>
                </c:pt>
              </c:numCache>
            </c:numRef>
          </c:val>
          <c:smooth val="0"/>
        </c:ser>
        <c:ser>
          <c:idx val="5"/>
          <c:order val="5"/>
          <c:tx>
            <c:strRef>
              <c:f>'Freemium model'!$B$138</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model'!$C$138:$H$138</c:f>
            </c:numRef>
          </c:val>
          <c:smooth val="0"/>
        </c:ser>
        <c:ser>
          <c:idx val="6"/>
          <c:order val="6"/>
          <c:tx>
            <c:strRef>
              <c:f>'Freemium model'!$B$139</c:f>
              <c:strCache>
                <c:ptCount val="1"/>
                <c:pt idx="0">
                  <c:v>Total Expenses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model'!$C$139:$H$139</c:f>
              <c:numCache>
                <c:formatCode>0.00</c:formatCode>
                <c:ptCount val="6"/>
                <c:pt idx="1">
                  <c:v>640</c:v>
                </c:pt>
                <c:pt idx="2">
                  <c:v>650</c:v>
                </c:pt>
                <c:pt idx="3">
                  <c:v>660</c:v>
                </c:pt>
                <c:pt idx="4">
                  <c:v>670</c:v>
                </c:pt>
                <c:pt idx="5">
                  <c:v>680</c:v>
                </c:pt>
              </c:numCache>
            </c:numRef>
          </c:val>
          <c:smooth val="0"/>
        </c:ser>
        <c:ser>
          <c:idx val="7"/>
          <c:order val="7"/>
          <c:tx>
            <c:strRef>
              <c:f>'Freemium model'!$B$140</c:f>
              <c:strCache>
                <c:ptCount val="1"/>
                <c:pt idx="0">
                  <c:v>   Sales &amp; Marketing</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model'!$C$140:$H$140</c:f>
              <c:numCache>
                <c:formatCode>0.00</c:formatCode>
                <c:ptCount val="6"/>
                <c:pt idx="1">
                  <c:v>350</c:v>
                </c:pt>
                <c:pt idx="2">
                  <c:v>360</c:v>
                </c:pt>
                <c:pt idx="3">
                  <c:v>370</c:v>
                </c:pt>
                <c:pt idx="4">
                  <c:v>380</c:v>
                </c:pt>
                <c:pt idx="5">
                  <c:v>390</c:v>
                </c:pt>
              </c:numCache>
            </c:numRef>
          </c:val>
          <c:smooth val="0"/>
        </c:ser>
        <c:ser>
          <c:idx val="8"/>
          <c:order val="8"/>
          <c:tx>
            <c:strRef>
              <c:f>'Freemium model'!$B$141</c:f>
              <c:strCache>
                <c:ptCount val="1"/>
                <c:pt idx="0">
                  <c:v>   Development</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model'!$C$141:$H$141</c:f>
              <c:numCache>
                <c:formatCode>0.00</c:formatCode>
                <c:ptCount val="6"/>
                <c:pt idx="1">
                  <c:v>180</c:v>
                </c:pt>
                <c:pt idx="2">
                  <c:v>180</c:v>
                </c:pt>
                <c:pt idx="3">
                  <c:v>180</c:v>
                </c:pt>
                <c:pt idx="4">
                  <c:v>180</c:v>
                </c:pt>
                <c:pt idx="5">
                  <c:v>180</c:v>
                </c:pt>
              </c:numCache>
            </c:numRef>
          </c:val>
          <c:smooth val="0"/>
        </c:ser>
        <c:ser>
          <c:idx val="9"/>
          <c:order val="9"/>
          <c:tx>
            <c:strRef>
              <c:f>'Freemium model'!$B$142</c:f>
              <c:strCache>
                <c:ptCount val="1"/>
                <c:pt idx="0">
                  <c:v>   General &amp; Administrative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model'!$C$142:$H$142</c:f>
              <c:numCache>
                <c:formatCode>0.00</c:formatCode>
                <c:ptCount val="6"/>
                <c:pt idx="1">
                  <c:v>110</c:v>
                </c:pt>
                <c:pt idx="2">
                  <c:v>110</c:v>
                </c:pt>
                <c:pt idx="3">
                  <c:v>110</c:v>
                </c:pt>
                <c:pt idx="4">
                  <c:v>110</c:v>
                </c:pt>
                <c:pt idx="5">
                  <c:v>110</c:v>
                </c:pt>
              </c:numCache>
            </c:numRef>
          </c:val>
          <c:smooth val="0"/>
        </c:ser>
        <c:ser>
          <c:idx val="10"/>
          <c:order val="10"/>
          <c:tx>
            <c:strRef>
              <c:f>'Freemium model'!$B$143</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model'!$C$143:$H$143</c:f>
            </c:numRef>
          </c:val>
          <c:smooth val="0"/>
        </c:ser>
        <c:ser>
          <c:idx val="11"/>
          <c:order val="11"/>
          <c:tx>
            <c:strRef>
              <c:f>'Freemium model'!$B$144</c:f>
              <c:strCache>
                <c:ptCount val="1"/>
                <c:pt idx="0">
                  <c:v>EBITDA</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model'!$C$144:$H$144</c:f>
              <c:numCache>
                <c:formatCode>0.00</c:formatCode>
                <c:ptCount val="6"/>
                <c:pt idx="1">
                  <c:v>-294.72000000000003</c:v>
                </c:pt>
                <c:pt idx="2">
                  <c:v>-125.44000000000005</c:v>
                </c:pt>
                <c:pt idx="3">
                  <c:v>103.59999999999991</c:v>
                </c:pt>
                <c:pt idx="4">
                  <c:v>392.39999999999986</c:v>
                </c:pt>
                <c:pt idx="5">
                  <c:v>740.96</c:v>
                </c:pt>
              </c:numCache>
            </c:numRef>
          </c:val>
          <c:smooth val="0"/>
        </c:ser>
        <c:dLbls>
          <c:showLegendKey val="0"/>
          <c:showVal val="0"/>
          <c:showCatName val="0"/>
          <c:showSerName val="0"/>
          <c:showPercent val="0"/>
          <c:showBubbleSize val="0"/>
        </c:dLbls>
        <c:marker val="1"/>
        <c:smooth val="0"/>
        <c:axId val="174668032"/>
        <c:axId val="174678016"/>
      </c:lineChart>
      <c:catAx>
        <c:axId val="174668032"/>
        <c:scaling>
          <c:orientation val="minMax"/>
        </c:scaling>
        <c:delete val="0"/>
        <c:axPos val="b"/>
        <c:majorTickMark val="none"/>
        <c:minorTickMark val="none"/>
        <c:tickLblPos val="nextTo"/>
        <c:crossAx val="174678016"/>
        <c:crosses val="autoZero"/>
        <c:auto val="1"/>
        <c:lblAlgn val="ctr"/>
        <c:lblOffset val="100"/>
        <c:noMultiLvlLbl val="0"/>
      </c:catAx>
      <c:valAx>
        <c:axId val="174678016"/>
        <c:scaling>
          <c:orientation val="minMax"/>
        </c:scaling>
        <c:delete val="0"/>
        <c:axPos val="l"/>
        <c:majorGridlines/>
        <c:title>
          <c:tx>
            <c:rich>
              <a:bodyPr/>
              <a:lstStyle/>
              <a:p>
                <a:pPr>
                  <a:defRPr/>
                </a:pPr>
                <a:r>
                  <a:rPr lang="es-ES"/>
                  <a:t>€</a:t>
                </a:r>
              </a:p>
            </c:rich>
          </c:tx>
          <c:layout/>
          <c:overlay val="0"/>
        </c:title>
        <c:numFmt formatCode="0.00" sourceLinked="1"/>
        <c:majorTickMark val="none"/>
        <c:minorTickMark val="none"/>
        <c:tickLblPos val="nextTo"/>
        <c:crossAx val="174668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Break even analysis from</a:t>
            </a:r>
            <a:r>
              <a:rPr lang="es-ES" baseline="0"/>
              <a:t> scratch</a:t>
            </a:r>
            <a:r>
              <a:rPr lang="es-ES"/>
              <a:t> vs. Migrating</a:t>
            </a:r>
          </a:p>
        </c:rich>
      </c:tx>
      <c:overlay val="0"/>
    </c:title>
    <c:autoTitleDeleted val="0"/>
    <c:plotArea>
      <c:layout/>
      <c:lineChart>
        <c:grouping val="standard"/>
        <c:varyColors val="0"/>
        <c:ser>
          <c:idx val="1"/>
          <c:order val="0"/>
          <c:tx>
            <c:strRef>
              <c:f>'Break-Even Analysis'!$A$12</c:f>
              <c:strCache>
                <c:ptCount val="1"/>
                <c:pt idx="0">
                  <c:v>Costs of Proposed Migrated System</c:v>
                </c:pt>
              </c:strCache>
            </c:strRef>
          </c:tx>
          <c:val>
            <c:numRef>
              <c:f>'Break-Even Analysis'!$B$33:$F$33</c:f>
              <c:numCache>
                <c:formatCode>#,##0.00\ "€"</c:formatCode>
                <c:ptCount val="5"/>
                <c:pt idx="0">
                  <c:v>0</c:v>
                </c:pt>
                <c:pt idx="1">
                  <c:v>0</c:v>
                </c:pt>
                <c:pt idx="2">
                  <c:v>0</c:v>
                </c:pt>
                <c:pt idx="3">
                  <c:v>0</c:v>
                </c:pt>
                <c:pt idx="4">
                  <c:v>0</c:v>
                </c:pt>
              </c:numCache>
            </c:numRef>
          </c:val>
          <c:smooth val="0"/>
        </c:ser>
        <c:ser>
          <c:idx val="2"/>
          <c:order val="1"/>
          <c:tx>
            <c:strRef>
              <c:f>'Break-Even Analysis'!$A$34</c:f>
              <c:strCache>
                <c:ptCount val="1"/>
                <c:pt idx="0">
                  <c:v>Costs of System developed from scratch</c:v>
                </c:pt>
              </c:strCache>
            </c:strRef>
          </c:tx>
          <c:val>
            <c:numRef>
              <c:f>'Break-Even Analysis'!$B$43:$F$43</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32581248"/>
        <c:axId val="132582784"/>
      </c:lineChart>
      <c:catAx>
        <c:axId val="132581248"/>
        <c:scaling>
          <c:orientation val="minMax"/>
        </c:scaling>
        <c:delete val="0"/>
        <c:axPos val="b"/>
        <c:majorTickMark val="none"/>
        <c:minorTickMark val="none"/>
        <c:tickLblPos val="nextTo"/>
        <c:crossAx val="132582784"/>
        <c:crosses val="autoZero"/>
        <c:auto val="1"/>
        <c:lblAlgn val="ctr"/>
        <c:lblOffset val="100"/>
        <c:noMultiLvlLbl val="0"/>
      </c:catAx>
      <c:valAx>
        <c:axId val="132582784"/>
        <c:scaling>
          <c:orientation val="minMax"/>
        </c:scaling>
        <c:delete val="0"/>
        <c:axPos val="l"/>
        <c:majorGridlines/>
        <c:title>
          <c:tx>
            <c:rich>
              <a:bodyPr/>
              <a:lstStyle/>
              <a:p>
                <a:pPr>
                  <a:defRPr/>
                </a:pPr>
                <a:r>
                  <a:rPr lang="es-ES"/>
                  <a:t>Euros</a:t>
                </a:r>
              </a:p>
            </c:rich>
          </c:tx>
          <c:overlay val="0"/>
        </c:title>
        <c:numFmt formatCode="#,##0.00\ &quot;€&quot;" sourceLinked="1"/>
        <c:majorTickMark val="none"/>
        <c:minorTickMark val="none"/>
        <c:tickLblPos val="nextTo"/>
        <c:crossAx val="13258124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Payback analysis</a:t>
            </a:r>
          </a:p>
        </c:rich>
      </c:tx>
      <c:overlay val="0"/>
    </c:title>
    <c:autoTitleDeleted val="0"/>
    <c:plotArea>
      <c:layout/>
      <c:lineChart>
        <c:grouping val="stacked"/>
        <c:varyColors val="0"/>
        <c:ser>
          <c:idx val="0"/>
          <c:order val="0"/>
          <c:tx>
            <c:strRef>
              <c:f>'Payback Analysis'!$A$35</c:f>
              <c:strCache>
                <c:ptCount val="1"/>
                <c:pt idx="0">
                  <c:v>Net benefits/costs</c:v>
                </c:pt>
              </c:strCache>
            </c:strRef>
          </c:tx>
          <c:val>
            <c:numRef>
              <c:f>'Payback Analysis'!$B$35:$F$35</c:f>
              <c:numCache>
                <c:formatCode>#,##0.00\ "€"</c:formatCode>
                <c:ptCount val="5"/>
                <c:pt idx="0">
                  <c:v>0</c:v>
                </c:pt>
                <c:pt idx="1">
                  <c:v>0</c:v>
                </c:pt>
                <c:pt idx="2">
                  <c:v>0</c:v>
                </c:pt>
                <c:pt idx="3">
                  <c:v>0</c:v>
                </c:pt>
                <c:pt idx="4">
                  <c:v>0</c:v>
                </c:pt>
              </c:numCache>
            </c:numRef>
          </c:val>
          <c:smooth val="0"/>
        </c:ser>
        <c:ser>
          <c:idx val="1"/>
          <c:order val="1"/>
          <c:tx>
            <c:strRef>
              <c:f>'Payback Analysis'!$A$36</c:f>
              <c:strCache>
                <c:ptCount val="1"/>
                <c:pt idx="0">
                  <c:v>Cumulative benefits/costs</c:v>
                </c:pt>
              </c:strCache>
            </c:strRef>
          </c:tx>
          <c:val>
            <c:numRef>
              <c:f>'Payback Analysis'!$B$36:$F$36</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32610304"/>
        <c:axId val="132636672"/>
      </c:lineChart>
      <c:catAx>
        <c:axId val="132610304"/>
        <c:scaling>
          <c:orientation val="minMax"/>
        </c:scaling>
        <c:delete val="0"/>
        <c:axPos val="b"/>
        <c:majorTickMark val="none"/>
        <c:minorTickMark val="none"/>
        <c:tickLblPos val="nextTo"/>
        <c:crossAx val="132636672"/>
        <c:crosses val="autoZero"/>
        <c:auto val="1"/>
        <c:lblAlgn val="ctr"/>
        <c:lblOffset val="100"/>
        <c:noMultiLvlLbl val="0"/>
      </c:catAx>
      <c:valAx>
        <c:axId val="132636672"/>
        <c:scaling>
          <c:orientation val="minMax"/>
        </c:scaling>
        <c:delete val="0"/>
        <c:axPos val="l"/>
        <c:majorGridlines/>
        <c:title>
          <c:tx>
            <c:rich>
              <a:bodyPr/>
              <a:lstStyle/>
              <a:p>
                <a:pPr>
                  <a:defRPr/>
                </a:pPr>
                <a:r>
                  <a:rPr lang="es-ES"/>
                  <a:t>Euro</a:t>
                </a:r>
              </a:p>
            </c:rich>
          </c:tx>
          <c:overlay val="0"/>
        </c:title>
        <c:numFmt formatCode="#,##0.00\ &quot;€&quot;" sourceLinked="1"/>
        <c:majorTickMark val="none"/>
        <c:minorTickMark val="none"/>
        <c:tickLblPos val="nextTo"/>
        <c:crossAx val="132610304"/>
        <c:crosses val="autoZero"/>
        <c:crossBetween val="between"/>
      </c:valAx>
      <c:dTable>
        <c:showHorzBorder val="1"/>
        <c:showVertBorder val="1"/>
        <c:showOutline val="1"/>
        <c:showKeys val="1"/>
      </c:dTable>
    </c:plotArea>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Cost Benefit Analysis using Present Value</a:t>
            </a:r>
          </a:p>
        </c:rich>
      </c:tx>
      <c:overlay val="0"/>
    </c:title>
    <c:autoTitleDeleted val="0"/>
    <c:plotArea>
      <c:layout/>
      <c:lineChart>
        <c:grouping val="standard"/>
        <c:varyColors val="0"/>
        <c:ser>
          <c:idx val="0"/>
          <c:order val="0"/>
          <c:tx>
            <c:strRef>
              <c:f>NPV!$A$38</c:f>
              <c:strCache>
                <c:ptCount val="1"/>
                <c:pt idx="0">
                  <c:v>Net benefits/cost (NPV @ 5%)</c:v>
                </c:pt>
              </c:strCache>
            </c:strRef>
          </c:tx>
          <c:marker>
            <c:symbol val="none"/>
          </c:marker>
          <c:val>
            <c:numRef>
              <c:f>NPV!$B$38:$F$38</c:f>
              <c:numCache>
                <c:formatCode>#,##0.00\ "€"</c:formatCode>
                <c:ptCount val="5"/>
                <c:pt idx="0">
                  <c:v>0</c:v>
                </c:pt>
                <c:pt idx="1">
                  <c:v>0</c:v>
                </c:pt>
                <c:pt idx="2">
                  <c:v>0</c:v>
                </c:pt>
                <c:pt idx="3">
                  <c:v>0</c:v>
                </c:pt>
                <c:pt idx="4">
                  <c:v>0</c:v>
                </c:pt>
              </c:numCache>
            </c:numRef>
          </c:val>
          <c:smooth val="0"/>
        </c:ser>
        <c:ser>
          <c:idx val="1"/>
          <c:order val="1"/>
          <c:tx>
            <c:strRef>
              <c:f>NPV!$A$39</c:f>
              <c:strCache>
                <c:ptCount val="1"/>
                <c:pt idx="0">
                  <c:v>Cumulative NPV</c:v>
                </c:pt>
              </c:strCache>
            </c:strRef>
          </c:tx>
          <c:marker>
            <c:symbol val="none"/>
          </c:marker>
          <c:val>
            <c:numRef>
              <c:f>NPV!$B$39:$F$39</c:f>
              <c:numCache>
                <c:formatCode>#,##0.00\ "€"</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32708992"/>
        <c:axId val="132776320"/>
      </c:lineChart>
      <c:catAx>
        <c:axId val="132708992"/>
        <c:scaling>
          <c:orientation val="minMax"/>
        </c:scaling>
        <c:delete val="0"/>
        <c:axPos val="b"/>
        <c:majorTickMark val="none"/>
        <c:minorTickMark val="none"/>
        <c:tickLblPos val="nextTo"/>
        <c:crossAx val="132776320"/>
        <c:crosses val="autoZero"/>
        <c:auto val="1"/>
        <c:lblAlgn val="ctr"/>
        <c:lblOffset val="100"/>
        <c:noMultiLvlLbl val="0"/>
      </c:catAx>
      <c:valAx>
        <c:axId val="132776320"/>
        <c:scaling>
          <c:orientation val="minMax"/>
        </c:scaling>
        <c:delete val="0"/>
        <c:axPos val="l"/>
        <c:majorGridlines/>
        <c:title>
          <c:tx>
            <c:rich>
              <a:bodyPr/>
              <a:lstStyle/>
              <a:p>
                <a:pPr>
                  <a:defRPr/>
                </a:pPr>
                <a:r>
                  <a:rPr lang="es-ES"/>
                  <a:t>Euros</a:t>
                </a:r>
              </a:p>
            </c:rich>
          </c:tx>
          <c:overlay val="0"/>
        </c:title>
        <c:numFmt formatCode="#,##0.00\ &quot;€&quot;" sourceLinked="1"/>
        <c:majorTickMark val="none"/>
        <c:minorTickMark val="none"/>
        <c:tickLblPos val="nextTo"/>
        <c:crossAx val="13270899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'NPV2 - ROI'!$A$12</c:f>
              <c:strCache>
                <c:ptCount val="1"/>
                <c:pt idx="0">
                  <c:v>PV of Costs</c:v>
                </c:pt>
              </c:strCache>
            </c:strRef>
          </c:tx>
          <c:invertIfNegative val="0"/>
          <c:val>
            <c:numRef>
              <c:f>'NPV2 - ROI'!$B$12:$G$12</c:f>
              <c:numCache>
                <c:formatCode>#,##0.00\ "€"</c:formatCode>
                <c:ptCount val="6"/>
                <c:pt idx="0">
                  <c:v>0</c:v>
                </c:pt>
                <c:pt idx="1">
                  <c:v>0</c:v>
                </c:pt>
                <c:pt idx="2">
                  <c:v>0</c:v>
                </c:pt>
                <c:pt idx="3">
                  <c:v>0</c:v>
                </c:pt>
                <c:pt idx="4">
                  <c:v>0</c:v>
                </c:pt>
                <c:pt idx="5">
                  <c:v>0</c:v>
                </c:pt>
              </c:numCache>
            </c:numRef>
          </c:val>
        </c:ser>
        <c:ser>
          <c:idx val="2"/>
          <c:order val="1"/>
          <c:tx>
            <c:strRef>
              <c:f>'NPV2 - ROI'!$A$6</c:f>
              <c:strCache>
                <c:ptCount val="1"/>
                <c:pt idx="0">
                  <c:v>PV of Benefits</c:v>
                </c:pt>
              </c:strCache>
            </c:strRef>
          </c:tx>
          <c:invertIfNegative val="0"/>
          <c:val>
            <c:numRef>
              <c:f>'NPV2 - ROI'!$B$6:$G$6</c:f>
              <c:numCache>
                <c:formatCode>#,##0.00\ "€"</c:formatCode>
                <c:ptCount val="6"/>
                <c:pt idx="0">
                  <c:v>0</c:v>
                </c:pt>
                <c:pt idx="1">
                  <c:v>0</c:v>
                </c:pt>
                <c:pt idx="2">
                  <c:v>0</c:v>
                </c:pt>
                <c:pt idx="3">
                  <c:v>0</c:v>
                </c:pt>
                <c:pt idx="4">
                  <c:v>0</c:v>
                </c:pt>
                <c:pt idx="5">
                  <c:v>0</c:v>
                </c:pt>
              </c:numCache>
            </c:numRef>
          </c:val>
        </c:ser>
        <c:ser>
          <c:idx val="0"/>
          <c:order val="2"/>
          <c:tx>
            <c:strRef>
              <c:f>'NPV2 - ROI'!$A$15</c:f>
              <c:strCache>
                <c:ptCount val="1"/>
                <c:pt idx="0">
                  <c:v>Cummulative Difference</c:v>
                </c:pt>
              </c:strCache>
            </c:strRef>
          </c:tx>
          <c:invertIfNegative val="0"/>
          <c:val>
            <c:numRef>
              <c:f>'NPV2 - ROI'!$B$15:$G$15</c:f>
              <c:numCache>
                <c:formatCode>#,##0.00\ "€"</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32809856"/>
        <c:axId val="132811392"/>
      </c:barChart>
      <c:catAx>
        <c:axId val="132809856"/>
        <c:scaling>
          <c:orientation val="minMax"/>
        </c:scaling>
        <c:delete val="0"/>
        <c:axPos val="b"/>
        <c:majorTickMark val="out"/>
        <c:minorTickMark val="none"/>
        <c:tickLblPos val="nextTo"/>
        <c:crossAx val="132811392"/>
        <c:crosses val="autoZero"/>
        <c:auto val="1"/>
        <c:lblAlgn val="ctr"/>
        <c:lblOffset val="100"/>
        <c:noMultiLvlLbl val="0"/>
      </c:catAx>
      <c:valAx>
        <c:axId val="132811392"/>
        <c:scaling>
          <c:orientation val="minMax"/>
        </c:scaling>
        <c:delete val="0"/>
        <c:axPos val="l"/>
        <c:majorGridlines/>
        <c:numFmt formatCode="#,##0.00\ &quot;€&quot;" sourceLinked="1"/>
        <c:majorTickMark val="out"/>
        <c:minorTickMark val="none"/>
        <c:tickLblPos val="nextTo"/>
        <c:crossAx val="132809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ARR Subscriptions</a:t>
            </a:r>
          </a:p>
        </c:rich>
      </c:tx>
      <c:layout/>
      <c:overlay val="0"/>
    </c:title>
    <c:autoTitleDeleted val="0"/>
    <c:plotArea>
      <c:layout/>
      <c:lineChart>
        <c:grouping val="standard"/>
        <c:varyColors val="0"/>
        <c:ser>
          <c:idx val="0"/>
          <c:order val="0"/>
          <c:tx>
            <c:strRef>
              <c:f>'Tiered model'!$B$68</c:f>
              <c:strCache>
                <c:ptCount val="1"/>
                <c:pt idx="0">
                  <c:v>New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model'!$C$68:$H$68</c:f>
              <c:numCache>
                <c:formatCode>0.00</c:formatCode>
                <c:ptCount val="6"/>
                <c:pt idx="1">
                  <c:v>560</c:v>
                </c:pt>
                <c:pt idx="2">
                  <c:v>560</c:v>
                </c:pt>
                <c:pt idx="3">
                  <c:v>560</c:v>
                </c:pt>
                <c:pt idx="4">
                  <c:v>560</c:v>
                </c:pt>
                <c:pt idx="5">
                  <c:v>560</c:v>
                </c:pt>
              </c:numCache>
            </c:numRef>
          </c:val>
          <c:smooth val="0"/>
        </c:ser>
        <c:ser>
          <c:idx val="1"/>
          <c:order val="1"/>
          <c:tx>
            <c:strRef>
              <c:f>'Tiered model'!$B$69</c:f>
              <c:strCache>
                <c:ptCount val="1"/>
                <c:pt idx="0">
                  <c:v>Churned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model'!$C$69:$H$69</c:f>
              <c:numCache>
                <c:formatCode>_(* #,##0.0_);_(* \(#,##0.0\);_(* "-"??_);_(@_)</c:formatCode>
                <c:ptCount val="6"/>
                <c:pt idx="1">
                  <c:v>-420</c:v>
                </c:pt>
                <c:pt idx="2">
                  <c:v>-600</c:v>
                </c:pt>
                <c:pt idx="3">
                  <c:v>-780</c:v>
                </c:pt>
                <c:pt idx="4">
                  <c:v>-960</c:v>
                </c:pt>
                <c:pt idx="5">
                  <c:v>-1140</c:v>
                </c:pt>
              </c:numCache>
            </c:numRef>
          </c:val>
          <c:smooth val="0"/>
        </c:ser>
        <c:ser>
          <c:idx val="2"/>
          <c:order val="2"/>
          <c:tx>
            <c:strRef>
              <c:f>'Tiered model'!$B$70</c:f>
              <c:strCache>
                <c:ptCount val="1"/>
                <c:pt idx="0">
                  <c:v>Growth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model'!$C$70:$H$70</c:f>
              <c:numCache>
                <c:formatCode>_(* #,##0.0_);_(* \(#,##0.0\);_(* "-"??_);_(@_)</c:formatCode>
                <c:ptCount val="6"/>
                <c:pt idx="1">
                  <c:v>-48</c:v>
                </c:pt>
                <c:pt idx="2">
                  <c:v>108</c:v>
                </c:pt>
                <c:pt idx="3">
                  <c:v>-24</c:v>
                </c:pt>
                <c:pt idx="4">
                  <c:v>-12</c:v>
                </c:pt>
                <c:pt idx="5">
                  <c:v>0</c:v>
                </c:pt>
              </c:numCache>
            </c:numRef>
          </c:val>
          <c:smooth val="0"/>
        </c:ser>
        <c:ser>
          <c:idx val="3"/>
          <c:order val="3"/>
          <c:tx>
            <c:strRef>
              <c:f>'Tiered model'!$B$71</c:f>
              <c:strCache>
                <c:ptCount val="1"/>
                <c:pt idx="0">
                  <c:v>Net New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model'!$C$71:$H$71</c:f>
              <c:numCache>
                <c:formatCode>_(* #,##0.0_);_(* \(#,##0.0\);_(* "-"??_);_(@_)</c:formatCode>
                <c:ptCount val="6"/>
                <c:pt idx="1">
                  <c:v>372</c:v>
                </c:pt>
                <c:pt idx="2">
                  <c:v>228</c:v>
                </c:pt>
                <c:pt idx="3">
                  <c:v>96</c:v>
                </c:pt>
                <c:pt idx="4">
                  <c:v>108</c:v>
                </c:pt>
                <c:pt idx="5">
                  <c:v>120</c:v>
                </c:pt>
              </c:numCache>
            </c:numRef>
          </c:val>
          <c:smooth val="0"/>
        </c:ser>
        <c:dLbls>
          <c:showLegendKey val="0"/>
          <c:showVal val="0"/>
          <c:showCatName val="0"/>
          <c:showSerName val="0"/>
          <c:showPercent val="0"/>
          <c:showBubbleSize val="0"/>
        </c:dLbls>
        <c:marker val="1"/>
        <c:smooth val="0"/>
        <c:axId val="139068928"/>
        <c:axId val="139070464"/>
      </c:lineChart>
      <c:catAx>
        <c:axId val="139068928"/>
        <c:scaling>
          <c:orientation val="minMax"/>
        </c:scaling>
        <c:delete val="0"/>
        <c:axPos val="b"/>
        <c:majorTickMark val="none"/>
        <c:minorTickMark val="none"/>
        <c:tickLblPos val="nextTo"/>
        <c:crossAx val="139070464"/>
        <c:crosses val="autoZero"/>
        <c:auto val="1"/>
        <c:lblAlgn val="ctr"/>
        <c:lblOffset val="100"/>
        <c:noMultiLvlLbl val="0"/>
      </c:catAx>
      <c:valAx>
        <c:axId val="139070464"/>
        <c:scaling>
          <c:orientation val="minMax"/>
        </c:scaling>
        <c:delete val="0"/>
        <c:axPos val="l"/>
        <c:majorGridlines/>
        <c:title>
          <c:tx>
            <c:rich>
              <a:bodyPr/>
              <a:lstStyle/>
              <a:p>
                <a:pPr>
                  <a:defRPr/>
                </a:pPr>
                <a:r>
                  <a:rPr lang="es-ES"/>
                  <a:t>ARR</a:t>
                </a:r>
              </a:p>
            </c:rich>
          </c:tx>
          <c:layout/>
          <c:overlay val="0"/>
        </c:title>
        <c:numFmt formatCode="_(* #,##0.0_);_(* \(#,##0.0\);_(* &quot;-&quot;??_);_(@_)" sourceLinked="1"/>
        <c:majorTickMark val="none"/>
        <c:minorTickMark val="none"/>
        <c:tickLblPos val="nextTo"/>
        <c:crossAx val="139068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Profit</a:t>
            </a:r>
            <a:r>
              <a:rPr lang="en-US" baseline="0"/>
              <a:t> and Loss Pay-Per-Use</a:t>
            </a:r>
          </a:p>
        </c:rich>
      </c:tx>
      <c:layout/>
      <c:overlay val="0"/>
    </c:title>
    <c:autoTitleDeleted val="0"/>
    <c:plotArea>
      <c:layout/>
      <c:lineChart>
        <c:grouping val="standard"/>
        <c:varyColors val="0"/>
        <c:ser>
          <c:idx val="0"/>
          <c:order val="0"/>
          <c:tx>
            <c:strRef>
              <c:f>'Freemium model'!$B$133</c:f>
              <c:strCache>
                <c:ptCount val="1"/>
                <c:pt idx="0">
                  <c:v>Billings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model'!$C$133:$H$133</c:f>
              <c:numCache>
                <c:formatCode>0.00</c:formatCode>
                <c:ptCount val="6"/>
                <c:pt idx="1">
                  <c:v>3600</c:v>
                </c:pt>
                <c:pt idx="2">
                  <c:v>5040</c:v>
                </c:pt>
                <c:pt idx="3">
                  <c:v>6600</c:v>
                </c:pt>
                <c:pt idx="4">
                  <c:v>8280</c:v>
                </c:pt>
                <c:pt idx="5">
                  <c:v>10080</c:v>
                </c:pt>
              </c:numCache>
            </c:numRef>
          </c:val>
          <c:smooth val="0"/>
        </c:ser>
        <c:ser>
          <c:idx val="1"/>
          <c:order val="1"/>
          <c:tx>
            <c:strRef>
              <c:f>'Freemium model'!$B$134</c:f>
              <c:strCache>
                <c:ptCount val="1"/>
                <c:pt idx="0">
                  <c:v>Revenue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model'!$C$134:$H$134</c:f>
              <c:numCache>
                <c:formatCode>0.00</c:formatCode>
                <c:ptCount val="6"/>
                <c:pt idx="1">
                  <c:v>416</c:v>
                </c:pt>
                <c:pt idx="2">
                  <c:v>632</c:v>
                </c:pt>
                <c:pt idx="3">
                  <c:v>920</c:v>
                </c:pt>
                <c:pt idx="4">
                  <c:v>1280</c:v>
                </c:pt>
                <c:pt idx="5">
                  <c:v>1712</c:v>
                </c:pt>
              </c:numCache>
            </c:numRef>
          </c:val>
          <c:smooth val="0"/>
        </c:ser>
        <c:ser>
          <c:idx val="2"/>
          <c:order val="2"/>
          <c:tx>
            <c:strRef>
              <c:f>'Freemium model'!$B$135</c:f>
              <c:strCache>
                <c:ptCount val="1"/>
                <c:pt idx="0">
                  <c:v>Cost of Goods Solds - COGS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model'!$C$135:$H$135</c:f>
              <c:numCache>
                <c:formatCode>0.00</c:formatCode>
                <c:ptCount val="6"/>
                <c:pt idx="1">
                  <c:v>70.720000000000013</c:v>
                </c:pt>
                <c:pt idx="2">
                  <c:v>107.44000000000003</c:v>
                </c:pt>
                <c:pt idx="3">
                  <c:v>156.40000000000003</c:v>
                </c:pt>
                <c:pt idx="4">
                  <c:v>217.60000000000005</c:v>
                </c:pt>
                <c:pt idx="5">
                  <c:v>291.04000000000008</c:v>
                </c:pt>
              </c:numCache>
            </c:numRef>
          </c:val>
          <c:smooth val="0"/>
        </c:ser>
        <c:ser>
          <c:idx val="3"/>
          <c:order val="3"/>
          <c:tx>
            <c:strRef>
              <c:f>'Freemium model'!$B$136</c:f>
              <c:strCache>
                <c:ptCount val="1"/>
                <c:pt idx="0">
                  <c:v>Gross Margin</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model'!$C$136:$H$136</c:f>
              <c:numCache>
                <c:formatCode>0.00</c:formatCode>
                <c:ptCount val="6"/>
                <c:pt idx="1">
                  <c:v>345.28</c:v>
                </c:pt>
                <c:pt idx="2">
                  <c:v>524.55999999999995</c:v>
                </c:pt>
                <c:pt idx="3">
                  <c:v>763.59999999999991</c:v>
                </c:pt>
                <c:pt idx="4">
                  <c:v>1062.3999999999999</c:v>
                </c:pt>
                <c:pt idx="5">
                  <c:v>1420.96</c:v>
                </c:pt>
              </c:numCache>
            </c:numRef>
          </c:val>
          <c:smooth val="0"/>
        </c:ser>
        <c:ser>
          <c:idx val="4"/>
          <c:order val="4"/>
          <c:tx>
            <c:strRef>
              <c:f>'Freemium model'!$B$137</c:f>
              <c:strCache>
                <c:ptCount val="1"/>
                <c:pt idx="0">
                  <c:v>Gross Margin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model'!$C$137:$H$137</c:f>
              <c:numCache>
                <c:formatCode>0.00%</c:formatCode>
                <c:ptCount val="6"/>
                <c:pt idx="1">
                  <c:v>0.83</c:v>
                </c:pt>
                <c:pt idx="2">
                  <c:v>0.83</c:v>
                </c:pt>
                <c:pt idx="3">
                  <c:v>0.83</c:v>
                </c:pt>
                <c:pt idx="4">
                  <c:v>0.83</c:v>
                </c:pt>
                <c:pt idx="5">
                  <c:v>0.83</c:v>
                </c:pt>
              </c:numCache>
            </c:numRef>
          </c:val>
          <c:smooth val="0"/>
        </c:ser>
        <c:ser>
          <c:idx val="5"/>
          <c:order val="5"/>
          <c:tx>
            <c:strRef>
              <c:f>'Freemium model'!$B$138</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model'!$C$138:$H$138</c:f>
            </c:numRef>
          </c:val>
          <c:smooth val="0"/>
        </c:ser>
        <c:ser>
          <c:idx val="6"/>
          <c:order val="6"/>
          <c:tx>
            <c:strRef>
              <c:f>'Freemium model'!$B$139</c:f>
              <c:strCache>
                <c:ptCount val="1"/>
                <c:pt idx="0">
                  <c:v>Total Expenses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model'!$C$139:$H$139</c:f>
              <c:numCache>
                <c:formatCode>0.00</c:formatCode>
                <c:ptCount val="6"/>
                <c:pt idx="1">
                  <c:v>640</c:v>
                </c:pt>
                <c:pt idx="2">
                  <c:v>650</c:v>
                </c:pt>
                <c:pt idx="3">
                  <c:v>660</c:v>
                </c:pt>
                <c:pt idx="4">
                  <c:v>670</c:v>
                </c:pt>
                <c:pt idx="5">
                  <c:v>680</c:v>
                </c:pt>
              </c:numCache>
            </c:numRef>
          </c:val>
          <c:smooth val="0"/>
        </c:ser>
        <c:ser>
          <c:idx val="7"/>
          <c:order val="7"/>
          <c:tx>
            <c:strRef>
              <c:f>'Freemium model'!$B$140</c:f>
              <c:strCache>
                <c:ptCount val="1"/>
                <c:pt idx="0">
                  <c:v>   Sales &amp; Marketing</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model'!$C$140:$H$140</c:f>
              <c:numCache>
                <c:formatCode>0.00</c:formatCode>
                <c:ptCount val="6"/>
                <c:pt idx="1">
                  <c:v>350</c:v>
                </c:pt>
                <c:pt idx="2">
                  <c:v>360</c:v>
                </c:pt>
                <c:pt idx="3">
                  <c:v>370</c:v>
                </c:pt>
                <c:pt idx="4">
                  <c:v>380</c:v>
                </c:pt>
                <c:pt idx="5">
                  <c:v>390</c:v>
                </c:pt>
              </c:numCache>
            </c:numRef>
          </c:val>
          <c:smooth val="0"/>
        </c:ser>
        <c:ser>
          <c:idx val="8"/>
          <c:order val="8"/>
          <c:tx>
            <c:strRef>
              <c:f>'Freemium model'!$B$141</c:f>
              <c:strCache>
                <c:ptCount val="1"/>
                <c:pt idx="0">
                  <c:v>   Development</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model'!$C$141:$H$141</c:f>
              <c:numCache>
                <c:formatCode>0.00</c:formatCode>
                <c:ptCount val="6"/>
                <c:pt idx="1">
                  <c:v>180</c:v>
                </c:pt>
                <c:pt idx="2">
                  <c:v>180</c:v>
                </c:pt>
                <c:pt idx="3">
                  <c:v>180</c:v>
                </c:pt>
                <c:pt idx="4">
                  <c:v>180</c:v>
                </c:pt>
                <c:pt idx="5">
                  <c:v>180</c:v>
                </c:pt>
              </c:numCache>
            </c:numRef>
          </c:val>
          <c:smooth val="0"/>
        </c:ser>
        <c:ser>
          <c:idx val="9"/>
          <c:order val="9"/>
          <c:tx>
            <c:strRef>
              <c:f>'Freemium model'!$B$142</c:f>
              <c:strCache>
                <c:ptCount val="1"/>
                <c:pt idx="0">
                  <c:v>   General &amp; Administrative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model'!$C$142:$H$142</c:f>
              <c:numCache>
                <c:formatCode>0.00</c:formatCode>
                <c:ptCount val="6"/>
                <c:pt idx="1">
                  <c:v>110</c:v>
                </c:pt>
                <c:pt idx="2">
                  <c:v>110</c:v>
                </c:pt>
                <c:pt idx="3">
                  <c:v>110</c:v>
                </c:pt>
                <c:pt idx="4">
                  <c:v>110</c:v>
                </c:pt>
                <c:pt idx="5">
                  <c:v>110</c:v>
                </c:pt>
              </c:numCache>
            </c:numRef>
          </c:val>
          <c:smooth val="0"/>
        </c:ser>
        <c:ser>
          <c:idx val="10"/>
          <c:order val="10"/>
          <c:tx>
            <c:strRef>
              <c:f>'Freemium model'!$B$143</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model'!$C$143:$H$143</c:f>
            </c:numRef>
          </c:val>
          <c:smooth val="0"/>
        </c:ser>
        <c:ser>
          <c:idx val="11"/>
          <c:order val="11"/>
          <c:tx>
            <c:strRef>
              <c:f>'Freemium model'!$B$144</c:f>
              <c:strCache>
                <c:ptCount val="1"/>
                <c:pt idx="0">
                  <c:v>EBITDA</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model'!$C$144:$H$144</c:f>
              <c:numCache>
                <c:formatCode>0.00</c:formatCode>
                <c:ptCount val="6"/>
                <c:pt idx="1">
                  <c:v>-294.72000000000003</c:v>
                </c:pt>
                <c:pt idx="2">
                  <c:v>-125.44000000000005</c:v>
                </c:pt>
                <c:pt idx="3">
                  <c:v>103.59999999999991</c:v>
                </c:pt>
                <c:pt idx="4">
                  <c:v>392.39999999999986</c:v>
                </c:pt>
                <c:pt idx="5">
                  <c:v>740.96</c:v>
                </c:pt>
              </c:numCache>
            </c:numRef>
          </c:val>
          <c:smooth val="0"/>
        </c:ser>
        <c:dLbls>
          <c:showLegendKey val="0"/>
          <c:showVal val="0"/>
          <c:showCatName val="0"/>
          <c:showSerName val="0"/>
          <c:showPercent val="0"/>
          <c:showBubbleSize val="0"/>
        </c:dLbls>
        <c:marker val="1"/>
        <c:smooth val="0"/>
        <c:axId val="139127424"/>
        <c:axId val="139198848"/>
      </c:lineChart>
      <c:catAx>
        <c:axId val="139127424"/>
        <c:scaling>
          <c:orientation val="minMax"/>
        </c:scaling>
        <c:delete val="0"/>
        <c:axPos val="b"/>
        <c:majorTickMark val="none"/>
        <c:minorTickMark val="none"/>
        <c:tickLblPos val="nextTo"/>
        <c:crossAx val="139198848"/>
        <c:crosses val="autoZero"/>
        <c:auto val="1"/>
        <c:lblAlgn val="ctr"/>
        <c:lblOffset val="100"/>
        <c:noMultiLvlLbl val="0"/>
      </c:catAx>
      <c:valAx>
        <c:axId val="139198848"/>
        <c:scaling>
          <c:orientation val="minMax"/>
        </c:scaling>
        <c:delete val="0"/>
        <c:axPos val="l"/>
        <c:majorGridlines/>
        <c:title>
          <c:tx>
            <c:rich>
              <a:bodyPr/>
              <a:lstStyle/>
              <a:p>
                <a:pPr>
                  <a:defRPr/>
                </a:pPr>
                <a:r>
                  <a:rPr lang="es-ES"/>
                  <a:t>€</a:t>
                </a:r>
              </a:p>
            </c:rich>
          </c:tx>
          <c:layout/>
          <c:overlay val="0"/>
        </c:title>
        <c:numFmt formatCode="0.00" sourceLinked="1"/>
        <c:majorTickMark val="none"/>
        <c:minorTickMark val="none"/>
        <c:tickLblPos val="nextTo"/>
        <c:crossAx val="139127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ARR Subscriptions</a:t>
            </a:r>
          </a:p>
        </c:rich>
      </c:tx>
      <c:layout/>
      <c:overlay val="0"/>
    </c:title>
    <c:autoTitleDeleted val="0"/>
    <c:plotArea>
      <c:layout/>
      <c:lineChart>
        <c:grouping val="standard"/>
        <c:varyColors val="0"/>
        <c:ser>
          <c:idx val="0"/>
          <c:order val="0"/>
          <c:tx>
            <c:strRef>
              <c:f>'Tiered model'!$B$68</c:f>
              <c:strCache>
                <c:ptCount val="1"/>
                <c:pt idx="0">
                  <c:v>New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model'!$C$68:$H$68</c:f>
              <c:numCache>
                <c:formatCode>0.00</c:formatCode>
                <c:ptCount val="6"/>
                <c:pt idx="1">
                  <c:v>560</c:v>
                </c:pt>
                <c:pt idx="2">
                  <c:v>560</c:v>
                </c:pt>
                <c:pt idx="3">
                  <c:v>560</c:v>
                </c:pt>
                <c:pt idx="4">
                  <c:v>560</c:v>
                </c:pt>
                <c:pt idx="5">
                  <c:v>560</c:v>
                </c:pt>
              </c:numCache>
            </c:numRef>
          </c:val>
          <c:smooth val="0"/>
        </c:ser>
        <c:ser>
          <c:idx val="1"/>
          <c:order val="1"/>
          <c:tx>
            <c:strRef>
              <c:f>'Tiered model'!$B$69</c:f>
              <c:strCache>
                <c:ptCount val="1"/>
                <c:pt idx="0">
                  <c:v>Churned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model'!$C$69:$H$69</c:f>
              <c:numCache>
                <c:formatCode>_(* #,##0.0_);_(* \(#,##0.0\);_(* "-"??_);_(@_)</c:formatCode>
                <c:ptCount val="6"/>
                <c:pt idx="1">
                  <c:v>-420</c:v>
                </c:pt>
                <c:pt idx="2">
                  <c:v>-600</c:v>
                </c:pt>
                <c:pt idx="3">
                  <c:v>-780</c:v>
                </c:pt>
                <c:pt idx="4">
                  <c:v>-960</c:v>
                </c:pt>
                <c:pt idx="5">
                  <c:v>-1140</c:v>
                </c:pt>
              </c:numCache>
            </c:numRef>
          </c:val>
          <c:smooth val="0"/>
        </c:ser>
        <c:ser>
          <c:idx val="2"/>
          <c:order val="2"/>
          <c:tx>
            <c:strRef>
              <c:f>'Tiered model'!$B$70</c:f>
              <c:strCache>
                <c:ptCount val="1"/>
                <c:pt idx="0">
                  <c:v>Growth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model'!$C$70:$H$70</c:f>
              <c:numCache>
                <c:formatCode>_(* #,##0.0_);_(* \(#,##0.0\);_(* "-"??_);_(@_)</c:formatCode>
                <c:ptCount val="6"/>
                <c:pt idx="1">
                  <c:v>-48</c:v>
                </c:pt>
                <c:pt idx="2">
                  <c:v>108</c:v>
                </c:pt>
                <c:pt idx="3">
                  <c:v>-24</c:v>
                </c:pt>
                <c:pt idx="4">
                  <c:v>-12</c:v>
                </c:pt>
                <c:pt idx="5">
                  <c:v>0</c:v>
                </c:pt>
              </c:numCache>
            </c:numRef>
          </c:val>
          <c:smooth val="0"/>
        </c:ser>
        <c:ser>
          <c:idx val="3"/>
          <c:order val="3"/>
          <c:tx>
            <c:strRef>
              <c:f>'Tiered model'!$B$71</c:f>
              <c:strCache>
                <c:ptCount val="1"/>
                <c:pt idx="0">
                  <c:v>Net New ARR</c:v>
                </c:pt>
              </c:strCache>
            </c:strRef>
          </c:tx>
          <c:marker>
            <c:symbol val="none"/>
          </c:marker>
          <c:cat>
            <c:strRef>
              <c:f>'Tiered model'!$D$43:$H$43</c:f>
              <c:strCache>
                <c:ptCount val="5"/>
                <c:pt idx="0">
                  <c:v>Year 1</c:v>
                </c:pt>
                <c:pt idx="1">
                  <c:v>Year 2</c:v>
                </c:pt>
                <c:pt idx="2">
                  <c:v>Year 3</c:v>
                </c:pt>
                <c:pt idx="3">
                  <c:v>Year 4</c:v>
                </c:pt>
                <c:pt idx="4">
                  <c:v>Year 5</c:v>
                </c:pt>
              </c:strCache>
            </c:strRef>
          </c:cat>
          <c:val>
            <c:numRef>
              <c:f>'Tiered model'!$C$71:$H$71</c:f>
              <c:numCache>
                <c:formatCode>_(* #,##0.0_);_(* \(#,##0.0\);_(* "-"??_);_(@_)</c:formatCode>
                <c:ptCount val="6"/>
                <c:pt idx="1">
                  <c:v>372</c:v>
                </c:pt>
                <c:pt idx="2">
                  <c:v>228</c:v>
                </c:pt>
                <c:pt idx="3">
                  <c:v>96</c:v>
                </c:pt>
                <c:pt idx="4">
                  <c:v>108</c:v>
                </c:pt>
                <c:pt idx="5">
                  <c:v>120</c:v>
                </c:pt>
              </c:numCache>
            </c:numRef>
          </c:val>
          <c:smooth val="0"/>
        </c:ser>
        <c:dLbls>
          <c:showLegendKey val="0"/>
          <c:showVal val="0"/>
          <c:showCatName val="0"/>
          <c:showSerName val="0"/>
          <c:showPercent val="0"/>
          <c:showBubbleSize val="0"/>
        </c:dLbls>
        <c:marker val="1"/>
        <c:smooth val="0"/>
        <c:axId val="139619712"/>
        <c:axId val="139625600"/>
      </c:lineChart>
      <c:catAx>
        <c:axId val="139619712"/>
        <c:scaling>
          <c:orientation val="minMax"/>
        </c:scaling>
        <c:delete val="0"/>
        <c:axPos val="b"/>
        <c:majorTickMark val="none"/>
        <c:minorTickMark val="none"/>
        <c:tickLblPos val="nextTo"/>
        <c:crossAx val="139625600"/>
        <c:crosses val="autoZero"/>
        <c:auto val="1"/>
        <c:lblAlgn val="ctr"/>
        <c:lblOffset val="100"/>
        <c:noMultiLvlLbl val="0"/>
      </c:catAx>
      <c:valAx>
        <c:axId val="139625600"/>
        <c:scaling>
          <c:orientation val="minMax"/>
        </c:scaling>
        <c:delete val="0"/>
        <c:axPos val="l"/>
        <c:majorGridlines/>
        <c:title>
          <c:tx>
            <c:rich>
              <a:bodyPr/>
              <a:lstStyle/>
              <a:p>
                <a:pPr>
                  <a:defRPr/>
                </a:pPr>
                <a:r>
                  <a:rPr lang="es-ES"/>
                  <a:t>ARR</a:t>
                </a:r>
              </a:p>
            </c:rich>
          </c:tx>
          <c:layout/>
          <c:overlay val="0"/>
        </c:title>
        <c:numFmt formatCode="_(* #,##0.0_);_(* \(#,##0.0\);_(* &quot;-&quot;??_);_(@_)" sourceLinked="1"/>
        <c:majorTickMark val="none"/>
        <c:minorTickMark val="none"/>
        <c:tickLblPos val="nextTo"/>
        <c:crossAx val="139619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Profit</a:t>
            </a:r>
            <a:r>
              <a:rPr lang="en-US" baseline="0"/>
              <a:t> and Loss Freemium Model</a:t>
            </a:r>
          </a:p>
        </c:rich>
      </c:tx>
      <c:layout/>
      <c:overlay val="0"/>
    </c:title>
    <c:autoTitleDeleted val="0"/>
    <c:plotArea>
      <c:layout/>
      <c:lineChart>
        <c:grouping val="standard"/>
        <c:varyColors val="0"/>
        <c:ser>
          <c:idx val="0"/>
          <c:order val="0"/>
          <c:tx>
            <c:strRef>
              <c:f>'Freemium model'!$B$133</c:f>
              <c:strCache>
                <c:ptCount val="1"/>
                <c:pt idx="0">
                  <c:v>Billings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model'!$C$133:$H$133</c:f>
              <c:numCache>
                <c:formatCode>0.00</c:formatCode>
                <c:ptCount val="6"/>
                <c:pt idx="1">
                  <c:v>3600</c:v>
                </c:pt>
                <c:pt idx="2">
                  <c:v>5040</c:v>
                </c:pt>
                <c:pt idx="3">
                  <c:v>6600</c:v>
                </c:pt>
                <c:pt idx="4">
                  <c:v>8280</c:v>
                </c:pt>
                <c:pt idx="5">
                  <c:v>10080</c:v>
                </c:pt>
              </c:numCache>
            </c:numRef>
          </c:val>
          <c:smooth val="0"/>
        </c:ser>
        <c:ser>
          <c:idx val="1"/>
          <c:order val="1"/>
          <c:tx>
            <c:strRef>
              <c:f>'Freemium model'!$B$134</c:f>
              <c:strCache>
                <c:ptCount val="1"/>
                <c:pt idx="0">
                  <c:v>Revenue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model'!$C$134:$H$134</c:f>
              <c:numCache>
                <c:formatCode>0.00</c:formatCode>
                <c:ptCount val="6"/>
                <c:pt idx="1">
                  <c:v>416</c:v>
                </c:pt>
                <c:pt idx="2">
                  <c:v>632</c:v>
                </c:pt>
                <c:pt idx="3">
                  <c:v>920</c:v>
                </c:pt>
                <c:pt idx="4">
                  <c:v>1280</c:v>
                </c:pt>
                <c:pt idx="5">
                  <c:v>1712</c:v>
                </c:pt>
              </c:numCache>
            </c:numRef>
          </c:val>
          <c:smooth val="0"/>
        </c:ser>
        <c:ser>
          <c:idx val="2"/>
          <c:order val="2"/>
          <c:tx>
            <c:strRef>
              <c:f>'Freemium model'!$B$135</c:f>
              <c:strCache>
                <c:ptCount val="1"/>
                <c:pt idx="0">
                  <c:v>Cost of Goods Solds - COGS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model'!$C$135:$H$135</c:f>
              <c:numCache>
                <c:formatCode>0.00</c:formatCode>
                <c:ptCount val="6"/>
                <c:pt idx="1">
                  <c:v>70.720000000000013</c:v>
                </c:pt>
                <c:pt idx="2">
                  <c:v>107.44000000000003</c:v>
                </c:pt>
                <c:pt idx="3">
                  <c:v>156.40000000000003</c:v>
                </c:pt>
                <c:pt idx="4">
                  <c:v>217.60000000000005</c:v>
                </c:pt>
                <c:pt idx="5">
                  <c:v>291.04000000000008</c:v>
                </c:pt>
              </c:numCache>
            </c:numRef>
          </c:val>
          <c:smooth val="0"/>
        </c:ser>
        <c:ser>
          <c:idx val="3"/>
          <c:order val="3"/>
          <c:tx>
            <c:strRef>
              <c:f>'Freemium model'!$B$136</c:f>
              <c:strCache>
                <c:ptCount val="1"/>
                <c:pt idx="0">
                  <c:v>Gross Margin</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model'!$C$136:$H$136</c:f>
              <c:numCache>
                <c:formatCode>0.00</c:formatCode>
                <c:ptCount val="6"/>
                <c:pt idx="1">
                  <c:v>345.28</c:v>
                </c:pt>
                <c:pt idx="2">
                  <c:v>524.55999999999995</c:v>
                </c:pt>
                <c:pt idx="3">
                  <c:v>763.59999999999991</c:v>
                </c:pt>
                <c:pt idx="4">
                  <c:v>1062.3999999999999</c:v>
                </c:pt>
                <c:pt idx="5">
                  <c:v>1420.96</c:v>
                </c:pt>
              </c:numCache>
            </c:numRef>
          </c:val>
          <c:smooth val="0"/>
        </c:ser>
        <c:ser>
          <c:idx val="4"/>
          <c:order val="4"/>
          <c:tx>
            <c:strRef>
              <c:f>'Freemium model'!$B$137</c:f>
              <c:strCache>
                <c:ptCount val="1"/>
                <c:pt idx="0">
                  <c:v>Gross Margin %</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model'!$C$137:$H$137</c:f>
              <c:numCache>
                <c:formatCode>0.00%</c:formatCode>
                <c:ptCount val="6"/>
                <c:pt idx="1">
                  <c:v>0.83</c:v>
                </c:pt>
                <c:pt idx="2">
                  <c:v>0.83</c:v>
                </c:pt>
                <c:pt idx="3">
                  <c:v>0.83</c:v>
                </c:pt>
                <c:pt idx="4">
                  <c:v>0.83</c:v>
                </c:pt>
                <c:pt idx="5">
                  <c:v>0.83</c:v>
                </c:pt>
              </c:numCache>
            </c:numRef>
          </c:val>
          <c:smooth val="0"/>
        </c:ser>
        <c:ser>
          <c:idx val="5"/>
          <c:order val="5"/>
          <c:tx>
            <c:strRef>
              <c:f>'Freemium model'!$B$138</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model'!$C$138:$H$138</c:f>
            </c:numRef>
          </c:val>
          <c:smooth val="0"/>
        </c:ser>
        <c:ser>
          <c:idx val="6"/>
          <c:order val="6"/>
          <c:tx>
            <c:strRef>
              <c:f>'Freemium model'!$B$139</c:f>
              <c:strCache>
                <c:ptCount val="1"/>
                <c:pt idx="0">
                  <c:v>Total Expenses</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model'!$C$139:$H$139</c:f>
              <c:numCache>
                <c:formatCode>0.00</c:formatCode>
                <c:ptCount val="6"/>
                <c:pt idx="1">
                  <c:v>640</c:v>
                </c:pt>
                <c:pt idx="2">
                  <c:v>650</c:v>
                </c:pt>
                <c:pt idx="3">
                  <c:v>660</c:v>
                </c:pt>
                <c:pt idx="4">
                  <c:v>670</c:v>
                </c:pt>
                <c:pt idx="5">
                  <c:v>680</c:v>
                </c:pt>
              </c:numCache>
            </c:numRef>
          </c:val>
          <c:smooth val="0"/>
        </c:ser>
        <c:ser>
          <c:idx val="7"/>
          <c:order val="7"/>
          <c:tx>
            <c:strRef>
              <c:f>'Freemium model'!$B$140</c:f>
              <c:strCache>
                <c:ptCount val="1"/>
                <c:pt idx="0">
                  <c:v>   Sales &amp; Marketing</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model'!$C$140:$H$140</c:f>
              <c:numCache>
                <c:formatCode>0.00</c:formatCode>
                <c:ptCount val="6"/>
                <c:pt idx="1">
                  <c:v>350</c:v>
                </c:pt>
                <c:pt idx="2">
                  <c:v>360</c:v>
                </c:pt>
                <c:pt idx="3">
                  <c:v>370</c:v>
                </c:pt>
                <c:pt idx="4">
                  <c:v>380</c:v>
                </c:pt>
                <c:pt idx="5">
                  <c:v>390</c:v>
                </c:pt>
              </c:numCache>
            </c:numRef>
          </c:val>
          <c:smooth val="0"/>
        </c:ser>
        <c:ser>
          <c:idx val="8"/>
          <c:order val="8"/>
          <c:tx>
            <c:strRef>
              <c:f>'Freemium model'!$B$141</c:f>
              <c:strCache>
                <c:ptCount val="1"/>
                <c:pt idx="0">
                  <c:v>   Development</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model'!$C$141:$H$141</c:f>
              <c:numCache>
                <c:formatCode>0.00</c:formatCode>
                <c:ptCount val="6"/>
                <c:pt idx="1">
                  <c:v>180</c:v>
                </c:pt>
                <c:pt idx="2">
                  <c:v>180</c:v>
                </c:pt>
                <c:pt idx="3">
                  <c:v>180</c:v>
                </c:pt>
                <c:pt idx="4">
                  <c:v>180</c:v>
                </c:pt>
                <c:pt idx="5">
                  <c:v>180</c:v>
                </c:pt>
              </c:numCache>
            </c:numRef>
          </c:val>
          <c:smooth val="0"/>
        </c:ser>
        <c:ser>
          <c:idx val="9"/>
          <c:order val="9"/>
          <c:tx>
            <c:strRef>
              <c:f>'Freemium model'!$B$142</c:f>
              <c:strCache>
                <c:ptCount val="1"/>
                <c:pt idx="0">
                  <c:v>   General &amp; Administrative</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model'!$C$142:$H$142</c:f>
              <c:numCache>
                <c:formatCode>0.00</c:formatCode>
                <c:ptCount val="6"/>
                <c:pt idx="1">
                  <c:v>110</c:v>
                </c:pt>
                <c:pt idx="2">
                  <c:v>110</c:v>
                </c:pt>
                <c:pt idx="3">
                  <c:v>110</c:v>
                </c:pt>
                <c:pt idx="4">
                  <c:v>110</c:v>
                </c:pt>
                <c:pt idx="5">
                  <c:v>110</c:v>
                </c:pt>
              </c:numCache>
            </c:numRef>
          </c:val>
          <c:smooth val="0"/>
        </c:ser>
        <c:ser>
          <c:idx val="10"/>
          <c:order val="10"/>
          <c:tx>
            <c:strRef>
              <c:f>'Freemium model'!$B$143</c:f>
              <c:strCache>
                <c:ptCount val="1"/>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model'!$C$143:$H$143</c:f>
            </c:numRef>
          </c:val>
          <c:smooth val="0"/>
        </c:ser>
        <c:ser>
          <c:idx val="11"/>
          <c:order val="11"/>
          <c:tx>
            <c:strRef>
              <c:f>'Freemium model'!$B$144</c:f>
              <c:strCache>
                <c:ptCount val="1"/>
                <c:pt idx="0">
                  <c:v>EBITDA</c:v>
                </c:pt>
              </c:strCache>
            </c:strRef>
          </c:tx>
          <c:marker>
            <c:symbol val="none"/>
          </c:marker>
          <c:cat>
            <c:strRef>
              <c:f>'Freemium model'!$D$132:$H$132</c:f>
              <c:strCache>
                <c:ptCount val="5"/>
                <c:pt idx="0">
                  <c:v>Year 1</c:v>
                </c:pt>
                <c:pt idx="1">
                  <c:v>Year 2</c:v>
                </c:pt>
                <c:pt idx="2">
                  <c:v>Year 3</c:v>
                </c:pt>
                <c:pt idx="3">
                  <c:v>Year 4</c:v>
                </c:pt>
                <c:pt idx="4">
                  <c:v>Year 5</c:v>
                </c:pt>
              </c:strCache>
            </c:strRef>
          </c:cat>
          <c:val>
            <c:numRef>
              <c:f>'Freemium model'!$C$144:$H$144</c:f>
              <c:numCache>
                <c:formatCode>0.00</c:formatCode>
                <c:ptCount val="6"/>
                <c:pt idx="1">
                  <c:v>-294.72000000000003</c:v>
                </c:pt>
                <c:pt idx="2">
                  <c:v>-125.44000000000005</c:v>
                </c:pt>
                <c:pt idx="3">
                  <c:v>103.59999999999991</c:v>
                </c:pt>
                <c:pt idx="4">
                  <c:v>392.39999999999986</c:v>
                </c:pt>
                <c:pt idx="5">
                  <c:v>740.96</c:v>
                </c:pt>
              </c:numCache>
            </c:numRef>
          </c:val>
          <c:smooth val="0"/>
        </c:ser>
        <c:dLbls>
          <c:showLegendKey val="0"/>
          <c:showVal val="0"/>
          <c:showCatName val="0"/>
          <c:showSerName val="0"/>
          <c:showPercent val="0"/>
          <c:showBubbleSize val="0"/>
        </c:dLbls>
        <c:marker val="1"/>
        <c:smooth val="0"/>
        <c:axId val="139573120"/>
        <c:axId val="139574656"/>
      </c:lineChart>
      <c:catAx>
        <c:axId val="139573120"/>
        <c:scaling>
          <c:orientation val="minMax"/>
        </c:scaling>
        <c:delete val="0"/>
        <c:axPos val="b"/>
        <c:majorTickMark val="none"/>
        <c:minorTickMark val="none"/>
        <c:tickLblPos val="nextTo"/>
        <c:crossAx val="139574656"/>
        <c:crosses val="autoZero"/>
        <c:auto val="1"/>
        <c:lblAlgn val="ctr"/>
        <c:lblOffset val="100"/>
        <c:noMultiLvlLbl val="0"/>
      </c:catAx>
      <c:valAx>
        <c:axId val="139574656"/>
        <c:scaling>
          <c:orientation val="minMax"/>
        </c:scaling>
        <c:delete val="0"/>
        <c:axPos val="l"/>
        <c:majorGridlines/>
        <c:title>
          <c:tx>
            <c:rich>
              <a:bodyPr/>
              <a:lstStyle/>
              <a:p>
                <a:pPr>
                  <a:defRPr/>
                </a:pPr>
                <a:r>
                  <a:rPr lang="es-ES"/>
                  <a:t>€</a:t>
                </a:r>
              </a:p>
            </c:rich>
          </c:tx>
          <c:layout/>
          <c:overlay val="0"/>
        </c:title>
        <c:numFmt formatCode="0.00" sourceLinked="1"/>
        <c:majorTickMark val="none"/>
        <c:minorTickMark val="none"/>
        <c:tickLblPos val="nextTo"/>
        <c:crossAx val="139573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19</xdr:row>
      <xdr:rowOff>28575</xdr:rowOff>
    </xdr:from>
    <xdr:to>
      <xdr:col>5</xdr:col>
      <xdr:colOff>9525</xdr:colOff>
      <xdr:row>20</xdr:row>
      <xdr:rowOff>9525</xdr:rowOff>
    </xdr:to>
    <xdr:pic>
      <xdr:nvPicPr>
        <xdr:cNvPr id="2" name="Picture 13"/>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57525" y="3105150"/>
          <a:ext cx="762000" cy="142875"/>
        </a:xfrm>
        <a:prstGeom prst="rect">
          <a:avLst/>
        </a:prstGeom>
      </xdr:spPr>
    </xdr:pic>
    <xdr:clientData/>
  </xdr:twoCellAnchor>
  <xdr:twoCellAnchor editAs="oneCell">
    <xdr:from>
      <xdr:col>3</xdr:col>
      <xdr:colOff>561975</xdr:colOff>
      <xdr:row>7</xdr:row>
      <xdr:rowOff>57149</xdr:rowOff>
    </xdr:from>
    <xdr:to>
      <xdr:col>5</xdr:col>
      <xdr:colOff>569595</xdr:colOff>
      <xdr:row>10</xdr:row>
      <xdr:rowOff>125729</xdr:rowOff>
    </xdr:to>
    <xdr:pic>
      <xdr:nvPicPr>
        <xdr:cNvPr id="3" name="Picture 1" descr="artist_logo.png"/>
        <xdr:cNvPicPr/>
      </xdr:nvPicPr>
      <xdr:blipFill>
        <a:blip xmlns:r="http://schemas.openxmlformats.org/officeDocument/2006/relationships" r:embed="rId2" cstate="print"/>
        <a:stretch>
          <a:fillRect/>
        </a:stretch>
      </xdr:blipFill>
      <xdr:spPr>
        <a:xfrm>
          <a:off x="2847975" y="1190624"/>
          <a:ext cx="1531620" cy="554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200024</xdr:colOff>
      <xdr:row>1</xdr:row>
      <xdr:rowOff>100012</xdr:rowOff>
    </xdr:from>
    <xdr:to>
      <xdr:col>18</xdr:col>
      <xdr:colOff>304799</xdr:colOff>
      <xdr:row>41</xdr:row>
      <xdr:rowOff>95250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44</xdr:row>
      <xdr:rowOff>0</xdr:rowOff>
    </xdr:from>
    <xdr:to>
      <xdr:col>18</xdr:col>
      <xdr:colOff>104775</xdr:colOff>
      <xdr:row>71</xdr:row>
      <xdr:rowOff>157163</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161925</xdr:colOff>
      <xdr:row>0</xdr:row>
      <xdr:rowOff>23811</xdr:rowOff>
    </xdr:from>
    <xdr:to>
      <xdr:col>17</xdr:col>
      <xdr:colOff>295275</xdr:colOff>
      <xdr:row>41</xdr:row>
      <xdr:rowOff>161924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542924</xdr:colOff>
      <xdr:row>3</xdr:row>
      <xdr:rowOff>57149</xdr:rowOff>
    </xdr:from>
    <xdr:to>
      <xdr:col>15</xdr:col>
      <xdr:colOff>571499</xdr:colOff>
      <xdr:row>29</xdr:row>
      <xdr:rowOff>104775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723900</xdr:colOff>
      <xdr:row>6</xdr:row>
      <xdr:rowOff>109537</xdr:rowOff>
    </xdr:from>
    <xdr:to>
      <xdr:col>14</xdr:col>
      <xdr:colOff>723900</xdr:colOff>
      <xdr:row>23</xdr:row>
      <xdr:rowOff>100012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19049</xdr:colOff>
      <xdr:row>2</xdr:row>
      <xdr:rowOff>4761</xdr:rowOff>
    </xdr:from>
    <xdr:to>
      <xdr:col>17</xdr:col>
      <xdr:colOff>733424</xdr:colOff>
      <xdr:row>30</xdr:row>
      <xdr:rowOff>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37</xdr:row>
      <xdr:rowOff>142874</xdr:rowOff>
    </xdr:from>
    <xdr:to>
      <xdr:col>17</xdr:col>
      <xdr:colOff>733424</xdr:colOff>
      <xdr:row>72</xdr:row>
      <xdr:rowOff>28575</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19049</xdr:colOff>
      <xdr:row>2</xdr:row>
      <xdr:rowOff>4761</xdr:rowOff>
    </xdr:from>
    <xdr:to>
      <xdr:col>17</xdr:col>
      <xdr:colOff>733424</xdr:colOff>
      <xdr:row>30</xdr:row>
      <xdr:rowOff>85724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32</xdr:row>
      <xdr:rowOff>4762</xdr:rowOff>
    </xdr:from>
    <xdr:to>
      <xdr:col>17</xdr:col>
      <xdr:colOff>733424</xdr:colOff>
      <xdr:row>54</xdr:row>
      <xdr:rowOff>180975</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19049</xdr:colOff>
      <xdr:row>2</xdr:row>
      <xdr:rowOff>4761</xdr:rowOff>
    </xdr:from>
    <xdr:to>
      <xdr:col>17</xdr:col>
      <xdr:colOff>733424</xdr:colOff>
      <xdr:row>30</xdr:row>
      <xdr:rowOff>85724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32</xdr:row>
      <xdr:rowOff>4762</xdr:rowOff>
    </xdr:from>
    <xdr:to>
      <xdr:col>17</xdr:col>
      <xdr:colOff>733424</xdr:colOff>
      <xdr:row>50</xdr:row>
      <xdr:rowOff>38100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285749</xdr:colOff>
      <xdr:row>22</xdr:row>
      <xdr:rowOff>100013</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514350</xdr:colOff>
      <xdr:row>1</xdr:row>
      <xdr:rowOff>9525</xdr:rowOff>
    </xdr:from>
    <xdr:to>
      <xdr:col>16</xdr:col>
      <xdr:colOff>38099</xdr:colOff>
      <xdr:row>22</xdr:row>
      <xdr:rowOff>61913</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24</xdr:row>
      <xdr:rowOff>9525</xdr:rowOff>
    </xdr:from>
    <xdr:to>
      <xdr:col>8</xdr:col>
      <xdr:colOff>314324</xdr:colOff>
      <xdr:row>45</xdr:row>
      <xdr:rowOff>142876</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24"/>
  <sheetViews>
    <sheetView workbookViewId="0">
      <selection activeCell="C35" sqref="C35"/>
    </sheetView>
  </sheetViews>
  <sheetFormatPr baseColWidth="10" defaultRowHeight="12.75" x14ac:dyDescent="0.2"/>
  <sheetData>
    <row r="1" spans="1:15" x14ac:dyDescent="0.2">
      <c r="A1" s="51"/>
      <c r="B1" s="52"/>
      <c r="C1" s="52"/>
      <c r="D1" s="50" t="s">
        <v>94</v>
      </c>
      <c r="E1" s="52"/>
      <c r="F1" s="52"/>
      <c r="G1" s="52"/>
      <c r="H1" s="52"/>
      <c r="I1" s="52"/>
      <c r="J1" s="52"/>
      <c r="K1" s="52"/>
      <c r="L1" s="52"/>
      <c r="M1" s="52"/>
      <c r="N1" s="52"/>
      <c r="O1" s="52"/>
    </row>
    <row r="6" spans="1:15" x14ac:dyDescent="0.2">
      <c r="B6" s="114" t="s">
        <v>91</v>
      </c>
      <c r="C6" s="115"/>
      <c r="D6" s="115"/>
      <c r="E6" s="115"/>
      <c r="F6" s="115"/>
      <c r="G6" s="115"/>
      <c r="H6" s="115"/>
      <c r="I6" s="116"/>
    </row>
    <row r="7" spans="1:15" x14ac:dyDescent="0.2">
      <c r="B7" s="117"/>
      <c r="C7" s="118"/>
      <c r="D7" s="118"/>
      <c r="E7" s="118"/>
      <c r="F7" s="118"/>
      <c r="G7" s="118"/>
      <c r="H7" s="118"/>
      <c r="I7" s="119"/>
    </row>
    <row r="8" spans="1:15" x14ac:dyDescent="0.2">
      <c r="B8" s="117"/>
      <c r="C8" s="118"/>
      <c r="D8" s="118"/>
      <c r="E8" s="118"/>
      <c r="F8" s="118"/>
      <c r="G8" s="118"/>
      <c r="H8" s="118"/>
      <c r="I8" s="119"/>
    </row>
    <row r="9" spans="1:15" x14ac:dyDescent="0.2">
      <c r="B9" s="117"/>
      <c r="C9" s="118"/>
      <c r="D9" s="118"/>
      <c r="E9" s="118"/>
      <c r="F9" s="118"/>
      <c r="G9" s="118"/>
      <c r="H9" s="118"/>
      <c r="I9" s="119"/>
    </row>
    <row r="10" spans="1:15" x14ac:dyDescent="0.2">
      <c r="B10" s="117"/>
      <c r="C10" s="118"/>
      <c r="D10" s="118"/>
      <c r="E10" s="118"/>
      <c r="F10" s="118"/>
      <c r="G10" s="118"/>
      <c r="H10" s="118"/>
      <c r="I10" s="119"/>
    </row>
    <row r="11" spans="1:15" x14ac:dyDescent="0.2">
      <c r="B11" s="117"/>
      <c r="C11" s="118"/>
      <c r="D11" s="118"/>
      <c r="E11" s="118"/>
      <c r="F11" s="118"/>
      <c r="G11" s="118"/>
      <c r="H11" s="118"/>
      <c r="I11" s="119"/>
    </row>
    <row r="12" spans="1:15" x14ac:dyDescent="0.2">
      <c r="B12" s="117"/>
      <c r="C12" s="118"/>
      <c r="D12" s="118"/>
      <c r="E12" s="118"/>
      <c r="F12" s="118"/>
      <c r="G12" s="118"/>
      <c r="H12" s="118"/>
      <c r="I12" s="119"/>
    </row>
    <row r="13" spans="1:15" x14ac:dyDescent="0.2">
      <c r="B13" s="117"/>
      <c r="C13" s="118"/>
      <c r="D13" s="118"/>
      <c r="E13" s="118"/>
      <c r="F13" s="118"/>
      <c r="G13" s="118"/>
      <c r="H13" s="118"/>
      <c r="I13" s="119"/>
    </row>
    <row r="14" spans="1:15" x14ac:dyDescent="0.2">
      <c r="B14" s="117"/>
      <c r="C14" s="118"/>
      <c r="D14" s="118"/>
      <c r="E14" s="118"/>
      <c r="F14" s="118"/>
      <c r="G14" s="118"/>
      <c r="H14" s="118"/>
      <c r="I14" s="119"/>
    </row>
    <row r="15" spans="1:15" x14ac:dyDescent="0.2">
      <c r="B15" s="117"/>
      <c r="C15" s="118"/>
      <c r="D15" s="118"/>
      <c r="E15" s="118"/>
      <c r="F15" s="118"/>
      <c r="G15" s="118"/>
      <c r="H15" s="118"/>
      <c r="I15" s="119"/>
    </row>
    <row r="16" spans="1:15" x14ac:dyDescent="0.2">
      <c r="B16" s="117"/>
      <c r="C16" s="118"/>
      <c r="D16" s="118"/>
      <c r="E16" s="118"/>
      <c r="F16" s="118"/>
      <c r="G16" s="118"/>
      <c r="H16" s="118"/>
      <c r="I16" s="119"/>
    </row>
    <row r="17" spans="2:10" x14ac:dyDescent="0.2">
      <c r="B17" s="117"/>
      <c r="C17" s="118"/>
      <c r="D17" s="118"/>
      <c r="E17" s="118"/>
      <c r="F17" s="118"/>
      <c r="G17" s="118"/>
      <c r="H17" s="118"/>
      <c r="I17" s="119"/>
    </row>
    <row r="18" spans="2:10" x14ac:dyDescent="0.2">
      <c r="B18" s="120"/>
      <c r="C18" s="121"/>
      <c r="D18" s="121"/>
      <c r="E18" s="121"/>
      <c r="F18" s="121"/>
      <c r="G18" s="121"/>
      <c r="H18" s="121"/>
      <c r="I18" s="122"/>
    </row>
    <row r="24" spans="2:10" ht="15" x14ac:dyDescent="0.25">
      <c r="B24" s="123" t="s">
        <v>92</v>
      </c>
      <c r="C24" s="123"/>
      <c r="D24" s="123"/>
      <c r="E24" s="123"/>
      <c r="F24" s="123"/>
      <c r="G24" s="123"/>
      <c r="H24" s="123"/>
      <c r="I24" s="123"/>
      <c r="J24" s="123"/>
    </row>
  </sheetData>
  <mergeCells count="2">
    <mergeCell ref="B6:I18"/>
    <mergeCell ref="B24:J24"/>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F244"/>
  <sheetViews>
    <sheetView workbookViewId="0">
      <selection activeCell="J37" sqref="J37"/>
    </sheetView>
  </sheetViews>
  <sheetFormatPr baseColWidth="10" defaultRowHeight="15" x14ac:dyDescent="0.25"/>
  <cols>
    <col min="1" max="1" width="15.140625" style="77" bestFit="1" customWidth="1"/>
    <col min="2" max="2" width="28.5703125" style="77" bestFit="1" customWidth="1"/>
    <col min="3" max="9" width="11.42578125" style="77"/>
    <col min="10" max="10" width="16.85546875" style="77" bestFit="1" customWidth="1"/>
    <col min="11" max="11" width="23" style="77" bestFit="1" customWidth="1"/>
    <col min="12" max="12" width="16.85546875" style="77" bestFit="1" customWidth="1"/>
    <col min="13" max="16384" width="11.42578125" style="77"/>
  </cols>
  <sheetData>
    <row r="1" spans="1:11" x14ac:dyDescent="0.25">
      <c r="C1" s="89" t="s">
        <v>106</v>
      </c>
      <c r="D1" s="89" t="s">
        <v>1</v>
      </c>
      <c r="E1" s="89" t="s">
        <v>2</v>
      </c>
      <c r="F1" s="89" t="s">
        <v>3</v>
      </c>
      <c r="G1" s="89" t="s">
        <v>4</v>
      </c>
      <c r="H1" s="89" t="s">
        <v>5</v>
      </c>
      <c r="J1" s="77" t="s">
        <v>168</v>
      </c>
      <c r="K1" s="77" t="s">
        <v>169</v>
      </c>
    </row>
    <row r="2" spans="1:11" x14ac:dyDescent="0.25">
      <c r="A2" s="134" t="s">
        <v>107</v>
      </c>
      <c r="B2" s="134"/>
      <c r="C2" s="89"/>
      <c r="D2" s="96">
        <f>((D3/D4)+D5)*D9</f>
        <v>10</v>
      </c>
      <c r="E2" s="96">
        <f>((E3/E4)+E5)*E9</f>
        <v>10</v>
      </c>
      <c r="F2" s="96">
        <f>((F3/F4)+F5)*F9</f>
        <v>10</v>
      </c>
      <c r="G2" s="96">
        <f>((G3/G4)+G5)*G9</f>
        <v>10</v>
      </c>
      <c r="H2" s="96">
        <f>((H3/H4)+H5)*H9</f>
        <v>10</v>
      </c>
      <c r="J2" s="103" t="s">
        <v>170</v>
      </c>
      <c r="K2" s="77" t="s">
        <v>171</v>
      </c>
    </row>
    <row r="3" spans="1:11" x14ac:dyDescent="0.25">
      <c r="A3" s="76" t="s">
        <v>182</v>
      </c>
      <c r="B3" s="76" t="s">
        <v>113</v>
      </c>
      <c r="C3" s="78"/>
      <c r="D3" s="78">
        <v>200</v>
      </c>
      <c r="E3" s="78">
        <v>200</v>
      </c>
      <c r="F3" s="78">
        <v>200</v>
      </c>
      <c r="G3" s="78">
        <v>200</v>
      </c>
      <c r="H3" s="78">
        <v>200</v>
      </c>
    </row>
    <row r="4" spans="1:11" x14ac:dyDescent="0.25">
      <c r="A4" s="76" t="s">
        <v>183</v>
      </c>
      <c r="B4" s="76" t="s">
        <v>113</v>
      </c>
      <c r="C4" s="78"/>
      <c r="D4" s="78">
        <v>4</v>
      </c>
      <c r="E4" s="78">
        <v>4</v>
      </c>
      <c r="F4" s="78">
        <v>4</v>
      </c>
      <c r="G4" s="78">
        <v>4</v>
      </c>
      <c r="H4" s="78">
        <v>4</v>
      </c>
    </row>
    <row r="5" spans="1:11" x14ac:dyDescent="0.25">
      <c r="A5" s="76" t="s">
        <v>63</v>
      </c>
      <c r="B5" s="76" t="s">
        <v>113</v>
      </c>
      <c r="C5" s="78"/>
      <c r="D5" s="78">
        <v>50</v>
      </c>
      <c r="E5" s="78">
        <v>50</v>
      </c>
      <c r="F5" s="78">
        <v>50</v>
      </c>
      <c r="G5" s="78">
        <v>50</v>
      </c>
      <c r="H5" s="78">
        <v>50</v>
      </c>
    </row>
    <row r="6" spans="1:11" x14ac:dyDescent="0.25">
      <c r="A6" s="134" t="s">
        <v>122</v>
      </c>
      <c r="B6" s="134"/>
      <c r="C6" s="78"/>
      <c r="D6" s="78"/>
      <c r="E6" s="78"/>
      <c r="F6" s="78"/>
      <c r="G6" s="78"/>
      <c r="H6" s="78"/>
    </row>
    <row r="7" spans="1:11" x14ac:dyDescent="0.25">
      <c r="A7" s="76" t="s">
        <v>123</v>
      </c>
      <c r="B7" s="84">
        <v>0.1</v>
      </c>
      <c r="C7" s="78"/>
      <c r="D7" s="78"/>
      <c r="E7" s="78"/>
      <c r="F7" s="78"/>
      <c r="G7" s="78"/>
      <c r="H7" s="78"/>
    </row>
    <row r="8" spans="1:11" x14ac:dyDescent="0.25">
      <c r="A8" s="134" t="s">
        <v>98</v>
      </c>
      <c r="B8" s="134"/>
      <c r="C8" s="78"/>
      <c r="D8" s="78"/>
      <c r="E8" s="78"/>
      <c r="F8" s="78"/>
      <c r="G8" s="78"/>
      <c r="H8" s="78"/>
    </row>
    <row r="9" spans="1:11" x14ac:dyDescent="0.25">
      <c r="A9" s="76" t="s">
        <v>184</v>
      </c>
      <c r="B9" s="76" t="s">
        <v>117</v>
      </c>
      <c r="C9" s="78"/>
      <c r="D9" s="85">
        <v>0.1</v>
      </c>
      <c r="E9" s="85">
        <v>0.1</v>
      </c>
      <c r="F9" s="85">
        <v>0.1</v>
      </c>
      <c r="G9" s="85">
        <v>0.1</v>
      </c>
      <c r="H9" s="85">
        <v>0.1</v>
      </c>
    </row>
    <row r="10" spans="1:11" x14ac:dyDescent="0.25">
      <c r="A10" s="76"/>
      <c r="B10" s="76" t="s">
        <v>117</v>
      </c>
      <c r="C10" s="78"/>
      <c r="D10" s="78"/>
      <c r="E10" s="78"/>
      <c r="F10" s="78"/>
      <c r="G10" s="78"/>
      <c r="H10" s="78"/>
    </row>
    <row r="11" spans="1:11" x14ac:dyDescent="0.25">
      <c r="A11" s="76"/>
      <c r="B11" s="76"/>
      <c r="C11" s="78"/>
      <c r="D11" s="78"/>
      <c r="E11" s="78"/>
      <c r="F11" s="78"/>
      <c r="G11" s="78"/>
      <c r="H11" s="78"/>
    </row>
    <row r="12" spans="1:11" hidden="1" x14ac:dyDescent="0.25">
      <c r="A12" s="76" t="s">
        <v>175</v>
      </c>
      <c r="B12" s="76" t="s">
        <v>140</v>
      </c>
      <c r="C12" s="86">
        <v>0</v>
      </c>
      <c r="D12" s="86">
        <v>0</v>
      </c>
      <c r="E12" s="86">
        <v>0</v>
      </c>
      <c r="F12" s="86">
        <v>0</v>
      </c>
      <c r="G12" s="86">
        <v>0</v>
      </c>
      <c r="H12" s="86">
        <v>0</v>
      </c>
    </row>
    <row r="13" spans="1:11" hidden="1" x14ac:dyDescent="0.25">
      <c r="A13" s="76"/>
      <c r="B13" s="76"/>
      <c r="C13" s="86">
        <v>0</v>
      </c>
      <c r="D13" s="86">
        <v>0</v>
      </c>
      <c r="E13" s="86">
        <v>0</v>
      </c>
      <c r="F13" s="86">
        <v>0</v>
      </c>
      <c r="G13" s="86">
        <v>0</v>
      </c>
      <c r="H13" s="86">
        <v>0</v>
      </c>
    </row>
    <row r="14" spans="1:11" hidden="1" x14ac:dyDescent="0.25">
      <c r="A14" s="76"/>
      <c r="B14" s="76"/>
      <c r="C14" s="86">
        <v>0</v>
      </c>
      <c r="D14" s="86">
        <v>0</v>
      </c>
      <c r="E14" s="86">
        <v>0</v>
      </c>
      <c r="F14" s="86">
        <v>0</v>
      </c>
      <c r="G14" s="86">
        <v>0</v>
      </c>
      <c r="H14" s="86">
        <v>0</v>
      </c>
    </row>
    <row r="15" spans="1:11" hidden="1" x14ac:dyDescent="0.25">
      <c r="A15" s="76"/>
      <c r="B15" s="76"/>
      <c r="C15" s="86">
        <v>0</v>
      </c>
      <c r="D15" s="86">
        <v>0</v>
      </c>
      <c r="E15" s="86">
        <v>0</v>
      </c>
      <c r="F15" s="86">
        <v>0</v>
      </c>
      <c r="G15" s="86">
        <v>0</v>
      </c>
      <c r="H15" s="86">
        <v>0</v>
      </c>
    </row>
    <row r="16" spans="1:11" hidden="1" x14ac:dyDescent="0.25">
      <c r="A16" s="76"/>
      <c r="B16" s="76"/>
      <c r="C16" s="86">
        <v>0</v>
      </c>
      <c r="D16" s="86">
        <v>0</v>
      </c>
      <c r="E16" s="86">
        <v>0</v>
      </c>
      <c r="F16" s="86">
        <v>0</v>
      </c>
      <c r="G16" s="86">
        <v>0</v>
      </c>
      <c r="H16" s="86">
        <v>0</v>
      </c>
    </row>
    <row r="17" spans="1:32" hidden="1" x14ac:dyDescent="0.25">
      <c r="A17" s="76"/>
      <c r="B17" s="76"/>
      <c r="C17" s="86">
        <v>0</v>
      </c>
      <c r="D17" s="86">
        <v>0</v>
      </c>
      <c r="E17" s="86">
        <v>0</v>
      </c>
      <c r="F17" s="86">
        <v>0</v>
      </c>
      <c r="G17" s="86">
        <v>0</v>
      </c>
      <c r="H17" s="86">
        <v>0</v>
      </c>
    </row>
    <row r="18" spans="1:32" x14ac:dyDescent="0.25">
      <c r="A18" s="134" t="s">
        <v>163</v>
      </c>
      <c r="B18" s="134"/>
      <c r="D18" s="85">
        <v>0.1</v>
      </c>
      <c r="E18" s="85">
        <v>0.1</v>
      </c>
      <c r="F18" s="85">
        <v>0.1</v>
      </c>
      <c r="G18" s="85">
        <v>0.1</v>
      </c>
      <c r="H18" s="85">
        <v>0.1</v>
      </c>
    </row>
    <row r="19" spans="1:32" x14ac:dyDescent="0.25">
      <c r="A19" s="134" t="s">
        <v>164</v>
      </c>
      <c r="B19" s="134"/>
      <c r="D19" s="85">
        <v>0.15</v>
      </c>
      <c r="E19" s="85">
        <v>0.15</v>
      </c>
      <c r="F19" s="85">
        <v>0.15</v>
      </c>
      <c r="G19" s="85">
        <v>0.15</v>
      </c>
      <c r="H19" s="85">
        <v>0.15</v>
      </c>
    </row>
    <row r="20" spans="1:32" hidden="1" x14ac:dyDescent="0.25"/>
    <row r="21" spans="1:32" hidden="1" x14ac:dyDescent="0.25"/>
    <row r="22" spans="1:32" hidden="1" x14ac:dyDescent="0.25"/>
    <row r="23" spans="1:32" hidden="1" x14ac:dyDescent="0.25"/>
    <row r="25" spans="1:32" customFormat="1" ht="15.75" thickBot="1" x14ac:dyDescent="0.3">
      <c r="A25" s="132" t="s">
        <v>143</v>
      </c>
      <c r="B25" s="132"/>
      <c r="C25" s="89" t="s">
        <v>89</v>
      </c>
      <c r="D25" s="96">
        <f>(((12*D3)*D70)+((12*D4)*D77)+((12*D5)*D84))</f>
        <v>36720</v>
      </c>
      <c r="E25" s="96">
        <f>(((12*E3)*E70)+((12*E4)*E77)+((12*E5)*E84))</f>
        <v>48960</v>
      </c>
      <c r="F25" s="96">
        <f>(((12*F3)*F70)+((12*F4)*F77)+((12*F5)*F84))</f>
        <v>61200</v>
      </c>
      <c r="G25" s="96">
        <f>(((12*G3)*G70)+((12*G4)*G77)+((12*G5)*G84))</f>
        <v>73440</v>
      </c>
      <c r="H25" s="96">
        <f>(((12*H3)*H70)+((12*H4)*H77)+((12*H5)*H84))</f>
        <v>85680</v>
      </c>
      <c r="I25" s="77"/>
      <c r="R25" s="77"/>
      <c r="S25" s="77"/>
      <c r="T25" s="77"/>
      <c r="U25" s="77"/>
      <c r="V25" s="77"/>
      <c r="W25" s="77"/>
      <c r="X25" s="77"/>
      <c r="Y25" s="77"/>
      <c r="Z25" s="77"/>
      <c r="AA25" s="77"/>
      <c r="AB25" s="77"/>
      <c r="AC25" s="77"/>
      <c r="AD25" s="77"/>
      <c r="AE25" s="77"/>
      <c r="AF25" s="77"/>
    </row>
    <row r="26" spans="1:32" customFormat="1" x14ac:dyDescent="0.25">
      <c r="A26" s="137" t="s">
        <v>173</v>
      </c>
      <c r="B26" s="137"/>
      <c r="C26" s="136" t="s">
        <v>89</v>
      </c>
      <c r="D26" s="136">
        <f>((12*D3)*D70)</f>
        <v>36000</v>
      </c>
      <c r="E26" s="136">
        <f>((12*E3)*E70)</f>
        <v>48000</v>
      </c>
      <c r="F26" s="136">
        <f>((12*F3)*F70)</f>
        <v>60000</v>
      </c>
      <c r="G26" s="136">
        <f>((12*G3)*G70)</f>
        <v>72000</v>
      </c>
      <c r="H26" s="136">
        <f>((12*H3)*H70)</f>
        <v>84000</v>
      </c>
      <c r="I26" s="77"/>
      <c r="R26" s="77"/>
      <c r="S26" s="77"/>
      <c r="T26" s="77"/>
      <c r="U26" s="77"/>
      <c r="V26" s="77"/>
      <c r="W26" s="77"/>
      <c r="X26" s="77"/>
      <c r="Y26" s="77"/>
      <c r="Z26" s="77"/>
      <c r="AA26" s="77"/>
      <c r="AB26" s="77"/>
      <c r="AC26" s="77"/>
      <c r="AD26" s="77"/>
      <c r="AE26" s="77"/>
      <c r="AF26" s="77"/>
    </row>
    <row r="27" spans="1:32" customFormat="1" x14ac:dyDescent="0.25">
      <c r="B27" s="74" t="s">
        <v>176</v>
      </c>
      <c r="C27" s="78"/>
      <c r="D27" s="86">
        <f>$D$71*($D$3*12)</f>
        <v>24000</v>
      </c>
      <c r="E27" s="86">
        <f>$D$71*($D$3*12)</f>
        <v>24000</v>
      </c>
      <c r="F27" s="86">
        <f>$D$71*($D$3*12)</f>
        <v>24000</v>
      </c>
      <c r="G27" s="86">
        <f>$D$71*($D$3*12)</f>
        <v>24000</v>
      </c>
      <c r="H27" s="86">
        <f>$D$71*($D$3*12)</f>
        <v>24000</v>
      </c>
      <c r="I27" s="91" t="s">
        <v>160</v>
      </c>
      <c r="R27" s="77"/>
      <c r="S27" s="77"/>
      <c r="T27" s="77"/>
      <c r="U27" s="77"/>
      <c r="V27" s="77"/>
      <c r="W27" s="77"/>
      <c r="X27" s="77"/>
      <c r="Y27" s="77"/>
      <c r="Z27" s="77"/>
      <c r="AA27" s="77"/>
      <c r="AB27" s="77"/>
      <c r="AC27" s="77"/>
      <c r="AD27" s="77"/>
      <c r="AE27" s="77"/>
      <c r="AF27" s="77"/>
    </row>
    <row r="28" spans="1:32" customFormat="1" x14ac:dyDescent="0.25">
      <c r="B28" s="74" t="s">
        <v>142</v>
      </c>
      <c r="C28" s="78"/>
      <c r="D28" s="78"/>
      <c r="E28" s="78"/>
      <c r="F28" s="78"/>
      <c r="G28" s="78"/>
      <c r="H28" s="78"/>
      <c r="I28" s="88"/>
      <c r="R28" s="77"/>
      <c r="S28" s="77"/>
      <c r="T28" s="77"/>
      <c r="U28" s="77"/>
      <c r="V28" s="77"/>
      <c r="W28" s="77"/>
      <c r="X28" s="77"/>
      <c r="Y28" s="77"/>
      <c r="Z28" s="77"/>
      <c r="AA28" s="77"/>
      <c r="AB28" s="77"/>
      <c r="AC28" s="77"/>
      <c r="AD28" s="77"/>
      <c r="AE28" s="77"/>
      <c r="AF28" s="77"/>
    </row>
    <row r="29" spans="1:32" customFormat="1" x14ac:dyDescent="0.25">
      <c r="B29" s="74" t="s">
        <v>166</v>
      </c>
      <c r="C29" s="78"/>
      <c r="D29" s="86">
        <f>$D$39/$D$71</f>
        <v>1.2000000000000002</v>
      </c>
      <c r="E29" s="86">
        <f>$D$39/$D$71</f>
        <v>1.2000000000000002</v>
      </c>
      <c r="F29" s="86">
        <f>$D$39/$D$71</f>
        <v>1.2000000000000002</v>
      </c>
      <c r="G29" s="86">
        <f>$D$39/$D$71</f>
        <v>1.2000000000000002</v>
      </c>
      <c r="H29" s="86">
        <f>$D$39/$D$71</f>
        <v>1.2000000000000002</v>
      </c>
      <c r="I29" s="87"/>
      <c r="R29" s="77"/>
      <c r="S29" s="77"/>
      <c r="T29" s="77"/>
      <c r="U29" s="77"/>
      <c r="V29" s="77"/>
      <c r="W29" s="77"/>
      <c r="X29" s="77"/>
      <c r="Y29" s="77"/>
      <c r="Z29" s="77"/>
      <c r="AA29" s="77"/>
      <c r="AB29" s="77"/>
      <c r="AC29" s="77"/>
      <c r="AD29" s="77"/>
      <c r="AE29" s="77"/>
      <c r="AF29" s="77"/>
    </row>
    <row r="30" spans="1:32" customFormat="1" x14ac:dyDescent="0.25">
      <c r="B30" s="74" t="s">
        <v>167</v>
      </c>
      <c r="C30" s="78"/>
      <c r="D30" s="86">
        <f>D45/D70</f>
        <v>0.40000000000000008</v>
      </c>
      <c r="E30" s="86">
        <f>E45/E70</f>
        <v>0.60000000000000009</v>
      </c>
      <c r="F30" s="86">
        <f>F45/F70</f>
        <v>0.7200000000000002</v>
      </c>
      <c r="G30" s="86">
        <f>G45/G70</f>
        <v>0.80000000000000016</v>
      </c>
      <c r="H30" s="86">
        <f>H45/H70</f>
        <v>0.85714285714285721</v>
      </c>
      <c r="I30" s="87"/>
      <c r="R30" s="77"/>
      <c r="S30" s="77"/>
      <c r="T30" s="77"/>
      <c r="U30" s="77"/>
      <c r="V30" s="77"/>
      <c r="W30" s="77"/>
      <c r="X30" s="77"/>
      <c r="Y30" s="77"/>
      <c r="Z30" s="77"/>
      <c r="AA30" s="77"/>
      <c r="AB30" s="77"/>
      <c r="AC30" s="77"/>
      <c r="AD30" s="77"/>
      <c r="AE30" s="77"/>
      <c r="AF30" s="77"/>
    </row>
    <row r="31" spans="1:32" hidden="1" x14ac:dyDescent="0.25">
      <c r="A31" s="135" t="s">
        <v>110</v>
      </c>
      <c r="B31" s="135"/>
      <c r="C31" s="93" t="s">
        <v>89</v>
      </c>
      <c r="D31" s="93">
        <f>((12*D5)*D84)</f>
        <v>0</v>
      </c>
      <c r="E31" s="93">
        <f>((12*E5)*E84)</f>
        <v>0</v>
      </c>
      <c r="F31" s="93">
        <f>((12*F5)*F84)</f>
        <v>0</v>
      </c>
      <c r="G31" s="93">
        <f>((12*G5)*G84)</f>
        <v>0</v>
      </c>
      <c r="H31" s="93">
        <f>((12*H5)*H84)</f>
        <v>0</v>
      </c>
    </row>
    <row r="32" spans="1:32" hidden="1" x14ac:dyDescent="0.25">
      <c r="A32"/>
      <c r="B32" s="74" t="s">
        <v>158</v>
      </c>
      <c r="C32" s="78"/>
      <c r="D32" s="86">
        <f>$D$85*($D$5*12)</f>
        <v>0</v>
      </c>
      <c r="E32" s="86">
        <f>$D$85*($D$5*12)</f>
        <v>0</v>
      </c>
      <c r="F32" s="86">
        <f>$D$85*($D$5*12)</f>
        <v>0</v>
      </c>
      <c r="G32" s="86">
        <f>$D$85*($D$5*12)</f>
        <v>0</v>
      </c>
      <c r="H32" s="86">
        <f>$D$85*($D$5*12)</f>
        <v>0</v>
      </c>
    </row>
    <row r="33" spans="1:8" hidden="1" x14ac:dyDescent="0.25">
      <c r="A33"/>
      <c r="B33" s="74" t="s">
        <v>142</v>
      </c>
      <c r="C33" s="78"/>
      <c r="D33" s="78"/>
      <c r="E33" s="78"/>
      <c r="F33" s="78"/>
      <c r="G33" s="78"/>
      <c r="H33" s="78"/>
    </row>
    <row r="34" spans="1:8" hidden="1" x14ac:dyDescent="0.25">
      <c r="A34"/>
      <c r="B34" s="74" t="s">
        <v>166</v>
      </c>
      <c r="C34" s="78"/>
      <c r="D34" s="86" t="e">
        <f>$D$55/$D$85</f>
        <v>#DIV/0!</v>
      </c>
      <c r="E34" s="86" t="e">
        <f>$D$55/$D$85</f>
        <v>#DIV/0!</v>
      </c>
      <c r="F34" s="86" t="e">
        <f>$D$55/$D$85</f>
        <v>#DIV/0!</v>
      </c>
      <c r="G34" s="86" t="e">
        <f>$D$55/$D$85</f>
        <v>#DIV/0!</v>
      </c>
      <c r="H34" s="86" t="e">
        <f>$D$55/$D$85</f>
        <v>#DIV/0!</v>
      </c>
    </row>
    <row r="35" spans="1:8" hidden="1" x14ac:dyDescent="0.25">
      <c r="A35"/>
      <c r="B35" s="74" t="s">
        <v>167</v>
      </c>
      <c r="C35" s="78"/>
      <c r="D35" s="86" t="e">
        <f>D61/D84</f>
        <v>#DIV/0!</v>
      </c>
      <c r="E35" s="86" t="e">
        <f>E61/E84</f>
        <v>#DIV/0!</v>
      </c>
      <c r="F35" s="86" t="e">
        <f>F61/F84</f>
        <v>#DIV/0!</v>
      </c>
      <c r="G35" s="86" t="e">
        <f>G61/G84</f>
        <v>#DIV/0!</v>
      </c>
      <c r="H35" s="86" t="e">
        <f>H61/H84</f>
        <v>#DIV/0!</v>
      </c>
    </row>
    <row r="36" spans="1:8" x14ac:dyDescent="0.25">
      <c r="A36" s="76"/>
      <c r="B36" s="76"/>
      <c r="C36" s="78"/>
      <c r="D36" s="78"/>
      <c r="E36" s="78"/>
      <c r="F36" s="78"/>
      <c r="G36" s="78"/>
      <c r="H36" s="78"/>
    </row>
    <row r="37" spans="1:8" ht="15.75" thickBot="1" x14ac:dyDescent="0.3">
      <c r="A37" s="132" t="s">
        <v>112</v>
      </c>
      <c r="B37" s="132"/>
      <c r="C37" s="89" t="s">
        <v>89</v>
      </c>
      <c r="D37" s="96">
        <f>D45+D53+D61</f>
        <v>206</v>
      </c>
      <c r="E37" s="96">
        <f t="shared" ref="E37:H37" si="0">E45+E53+E61</f>
        <v>212</v>
      </c>
      <c r="F37" s="96">
        <f t="shared" si="0"/>
        <v>218</v>
      </c>
      <c r="G37" s="96">
        <f t="shared" si="0"/>
        <v>224</v>
      </c>
      <c r="H37" s="96">
        <f t="shared" si="0"/>
        <v>230</v>
      </c>
    </row>
    <row r="38" spans="1:8" ht="15.75" thickBot="1" x14ac:dyDescent="0.3">
      <c r="A38" s="133" t="s">
        <v>173</v>
      </c>
      <c r="B38" s="133"/>
      <c r="C38" s="89" t="s">
        <v>106</v>
      </c>
      <c r="D38" s="89" t="s">
        <v>1</v>
      </c>
      <c r="E38" s="89" t="s">
        <v>2</v>
      </c>
      <c r="F38" s="89" t="s">
        <v>3</v>
      </c>
      <c r="G38" s="89" t="s">
        <v>4</v>
      </c>
      <c r="H38" s="89" t="s">
        <v>5</v>
      </c>
    </row>
    <row r="39" spans="1:8" x14ac:dyDescent="0.25">
      <c r="A39" s="76"/>
      <c r="B39" s="74" t="s">
        <v>114</v>
      </c>
      <c r="C39" s="86"/>
      <c r="D39" s="86">
        <f>($D$9*12)*D71</f>
        <v>12.000000000000002</v>
      </c>
      <c r="E39" s="86">
        <f>($E$9*12)*E71</f>
        <v>12.000000000000002</v>
      </c>
      <c r="F39" s="86">
        <f>($F$9*12)*F71</f>
        <v>12.000000000000002</v>
      </c>
      <c r="G39" s="86">
        <f>($G$9*12)*G71</f>
        <v>12.000000000000002</v>
      </c>
      <c r="H39" s="86">
        <f>($H$9*12)*H71</f>
        <v>12.000000000000002</v>
      </c>
    </row>
    <row r="40" spans="1:8" x14ac:dyDescent="0.25">
      <c r="A40" s="108" t="s">
        <v>127</v>
      </c>
      <c r="B40" s="74" t="s">
        <v>115</v>
      </c>
      <c r="C40" s="86"/>
      <c r="D40" s="99">
        <f>(D9*12)*D72</f>
        <v>-6.0000000000000009</v>
      </c>
      <c r="E40" s="99">
        <f>(E9*12)*E72</f>
        <v>-6.0000000000000009</v>
      </c>
      <c r="F40" s="99">
        <f>(F9*12)*F72</f>
        <v>-6.0000000000000009</v>
      </c>
      <c r="G40" s="99">
        <f>(G9*12)*G72</f>
        <v>-6.0000000000000009</v>
      </c>
      <c r="H40" s="99">
        <f>(H9*12)*H72</f>
        <v>-6.0000000000000009</v>
      </c>
    </row>
    <row r="41" spans="1:8" x14ac:dyDescent="0.25">
      <c r="A41" s="76"/>
      <c r="B41" s="81" t="s">
        <v>121</v>
      </c>
      <c r="C41" s="86"/>
      <c r="D41" s="99">
        <f>((D74*(12*D16)))</f>
        <v>0</v>
      </c>
      <c r="E41" s="99">
        <f>((E74*(12*E16)))</f>
        <v>0</v>
      </c>
      <c r="F41" s="99">
        <f>((F74*(12*F16)))</f>
        <v>0</v>
      </c>
      <c r="G41" s="99">
        <f>((G74*(12*G16)))</f>
        <v>0</v>
      </c>
      <c r="H41" s="99">
        <f>((H74*(12*H16)))</f>
        <v>0</v>
      </c>
    </row>
    <row r="42" spans="1:8" x14ac:dyDescent="0.25">
      <c r="A42" s="76"/>
      <c r="B42" s="82" t="s">
        <v>126</v>
      </c>
      <c r="C42" s="86"/>
      <c r="D42" s="99">
        <f>D39+D40+D41</f>
        <v>6.0000000000000009</v>
      </c>
      <c r="E42" s="99">
        <f>SUM(E39:E41)</f>
        <v>6.0000000000000009</v>
      </c>
      <c r="F42" s="99">
        <f t="shared" ref="F42:H42" si="1">SUM(F39:F41)</f>
        <v>6.0000000000000009</v>
      </c>
      <c r="G42" s="99">
        <f t="shared" si="1"/>
        <v>6.0000000000000009</v>
      </c>
      <c r="H42" s="99">
        <f t="shared" si="1"/>
        <v>6.0000000000000009</v>
      </c>
    </row>
    <row r="43" spans="1:8" x14ac:dyDescent="0.25">
      <c r="A43" s="76"/>
      <c r="B43" s="74"/>
      <c r="C43" s="78"/>
      <c r="D43" s="78"/>
      <c r="E43" s="78"/>
      <c r="F43" s="78"/>
      <c r="G43" s="78"/>
      <c r="H43" s="78"/>
    </row>
    <row r="44" spans="1:8" x14ac:dyDescent="0.25">
      <c r="A44" s="76"/>
      <c r="B44" s="83" t="s">
        <v>124</v>
      </c>
      <c r="C44" s="99"/>
      <c r="D44" s="99">
        <f>C45</f>
        <v>0</v>
      </c>
      <c r="E44" s="99">
        <f t="shared" ref="E44:H44" si="2">D45</f>
        <v>6.0000000000000009</v>
      </c>
      <c r="F44" s="99">
        <f t="shared" si="2"/>
        <v>12.000000000000002</v>
      </c>
      <c r="G44" s="99">
        <f t="shared" si="2"/>
        <v>18.000000000000004</v>
      </c>
      <c r="H44" s="99">
        <f t="shared" si="2"/>
        <v>24.000000000000004</v>
      </c>
    </row>
    <row r="45" spans="1:8" x14ac:dyDescent="0.25">
      <c r="A45" s="76"/>
      <c r="B45" s="83" t="s">
        <v>125</v>
      </c>
      <c r="C45" s="99">
        <v>0</v>
      </c>
      <c r="D45" s="99">
        <f>D42+C45</f>
        <v>6.0000000000000009</v>
      </c>
      <c r="E45" s="99">
        <f>E42+D45</f>
        <v>12.000000000000002</v>
      </c>
      <c r="F45" s="99">
        <f t="shared" ref="F45:H45" si="3">F42+E45</f>
        <v>18.000000000000004</v>
      </c>
      <c r="G45" s="99">
        <f t="shared" si="3"/>
        <v>24.000000000000004</v>
      </c>
      <c r="H45" s="99">
        <f t="shared" si="3"/>
        <v>30.000000000000004</v>
      </c>
    </row>
    <row r="46" spans="1:8" ht="15.75" hidden="1" thickBot="1" x14ac:dyDescent="0.3">
      <c r="A46" s="133" t="s">
        <v>174</v>
      </c>
      <c r="B46" s="133"/>
      <c r="C46" s="89" t="s">
        <v>106</v>
      </c>
      <c r="D46" s="89" t="s">
        <v>1</v>
      </c>
      <c r="E46" s="89" t="s">
        <v>2</v>
      </c>
      <c r="F46" s="89" t="s">
        <v>3</v>
      </c>
      <c r="G46" s="89" t="s">
        <v>4</v>
      </c>
      <c r="H46" s="89" t="s">
        <v>5</v>
      </c>
    </row>
    <row r="47" spans="1:8" hidden="1" x14ac:dyDescent="0.25">
      <c r="A47" s="76"/>
      <c r="B47" s="74" t="s">
        <v>114</v>
      </c>
      <c r="C47" s="86"/>
      <c r="D47" s="86">
        <f>(D10*12)*D78</f>
        <v>0</v>
      </c>
      <c r="E47" s="86">
        <f>(E10*12)*E78</f>
        <v>0</v>
      </c>
      <c r="F47" s="86">
        <f>(F10*12)*F78</f>
        <v>0</v>
      </c>
      <c r="G47" s="86">
        <f>(G10*12)*G78</f>
        <v>0</v>
      </c>
      <c r="H47" s="86">
        <f>(H10*12)*H78</f>
        <v>0</v>
      </c>
    </row>
    <row r="48" spans="1:8" hidden="1" x14ac:dyDescent="0.25">
      <c r="A48" s="108" t="s">
        <v>127</v>
      </c>
      <c r="B48" s="95" t="s">
        <v>115</v>
      </c>
      <c r="C48" s="86"/>
      <c r="D48" s="99">
        <f>(12*D10)*D72</f>
        <v>0</v>
      </c>
      <c r="E48" s="99">
        <f>(12*E10)*E72</f>
        <v>0</v>
      </c>
      <c r="F48" s="99">
        <f>(12*F10)*F72</f>
        <v>0</v>
      </c>
      <c r="G48" s="99">
        <f>(12*G10)*G72</f>
        <v>0</v>
      </c>
      <c r="H48" s="99">
        <f>(12*H10)*H72</f>
        <v>0</v>
      </c>
    </row>
    <row r="49" spans="1:11" hidden="1" x14ac:dyDescent="0.25">
      <c r="A49" s="76"/>
      <c r="B49" s="109" t="s">
        <v>121</v>
      </c>
      <c r="C49" s="86"/>
      <c r="D49" s="99">
        <f>(D81*(12*D12))</f>
        <v>0</v>
      </c>
      <c r="E49" s="99">
        <f>(E81*(12*E12))</f>
        <v>0</v>
      </c>
      <c r="F49" s="99">
        <f>(F81*(12*F12))</f>
        <v>0</v>
      </c>
      <c r="G49" s="99">
        <f>(G81*(12*G12))</f>
        <v>0</v>
      </c>
      <c r="H49" s="99">
        <f>(H81*(12*H12))</f>
        <v>0</v>
      </c>
    </row>
    <row r="50" spans="1:11" hidden="1" x14ac:dyDescent="0.25">
      <c r="A50" s="76"/>
      <c r="B50" s="82" t="s">
        <v>126</v>
      </c>
      <c r="C50" s="86"/>
      <c r="D50" s="99">
        <f>D47+D48+D49</f>
        <v>0</v>
      </c>
      <c r="E50" s="99">
        <f t="shared" ref="E50:H50" si="4">E47+E48+E49</f>
        <v>0</v>
      </c>
      <c r="F50" s="99">
        <f t="shared" si="4"/>
        <v>0</v>
      </c>
      <c r="G50" s="99">
        <f t="shared" si="4"/>
        <v>0</v>
      </c>
      <c r="H50" s="99">
        <f t="shared" si="4"/>
        <v>0</v>
      </c>
    </row>
    <row r="51" spans="1:11" hidden="1" x14ac:dyDescent="0.25">
      <c r="A51" s="76"/>
      <c r="B51" s="74"/>
      <c r="C51" s="78"/>
      <c r="D51" s="78"/>
      <c r="E51" s="78"/>
      <c r="F51" s="78"/>
      <c r="G51" s="78"/>
      <c r="H51" s="78"/>
      <c r="I51" s="80"/>
    </row>
    <row r="52" spans="1:11" hidden="1" x14ac:dyDescent="0.25">
      <c r="A52" s="76"/>
      <c r="B52" s="83" t="s">
        <v>124</v>
      </c>
      <c r="C52" s="99"/>
      <c r="D52" s="99">
        <f>C53</f>
        <v>200</v>
      </c>
      <c r="E52" s="99">
        <f t="shared" ref="E52:H52" si="5">D53</f>
        <v>200</v>
      </c>
      <c r="F52" s="99">
        <f t="shared" si="5"/>
        <v>200</v>
      </c>
      <c r="G52" s="99">
        <f t="shared" si="5"/>
        <v>200</v>
      </c>
      <c r="H52" s="99">
        <f t="shared" si="5"/>
        <v>200</v>
      </c>
    </row>
    <row r="53" spans="1:11" ht="15.75" hidden="1" thickBot="1" x14ac:dyDescent="0.3">
      <c r="A53" s="76"/>
      <c r="B53" s="83" t="s">
        <v>125</v>
      </c>
      <c r="C53" s="99">
        <v>200</v>
      </c>
      <c r="D53" s="99">
        <f>D50+C53</f>
        <v>200</v>
      </c>
      <c r="E53" s="99">
        <f>E50+D53</f>
        <v>200</v>
      </c>
      <c r="F53" s="99">
        <f t="shared" ref="F53:H53" si="6">F50+E53</f>
        <v>200</v>
      </c>
      <c r="G53" s="99">
        <f t="shared" si="6"/>
        <v>200</v>
      </c>
      <c r="H53" s="99">
        <f t="shared" si="6"/>
        <v>200</v>
      </c>
    </row>
    <row r="54" spans="1:11" ht="15.75" hidden="1" thickBot="1" x14ac:dyDescent="0.3">
      <c r="A54" s="133" t="s">
        <v>110</v>
      </c>
      <c r="B54" s="133"/>
      <c r="C54" s="89" t="s">
        <v>106</v>
      </c>
      <c r="D54" s="89" t="s">
        <v>1</v>
      </c>
      <c r="E54" s="89" t="s">
        <v>2</v>
      </c>
      <c r="F54" s="89" t="s">
        <v>3</v>
      </c>
      <c r="G54" s="89" t="s">
        <v>4</v>
      </c>
      <c r="H54" s="89" t="s">
        <v>5</v>
      </c>
      <c r="I54" s="80"/>
      <c r="J54" s="79"/>
      <c r="K54" s="80"/>
    </row>
    <row r="55" spans="1:11" hidden="1" x14ac:dyDescent="0.25">
      <c r="A55" s="76"/>
      <c r="B55" s="74" t="s">
        <v>114</v>
      </c>
      <c r="C55" s="86"/>
      <c r="D55" s="86">
        <f>(D11*12)*D85</f>
        <v>0</v>
      </c>
      <c r="E55" s="86">
        <f>(E11*12)*E85</f>
        <v>0</v>
      </c>
      <c r="F55" s="86">
        <f>(F11*12)*F85</f>
        <v>0</v>
      </c>
      <c r="G55" s="86">
        <f>(G11*12)*G85</f>
        <v>0</v>
      </c>
      <c r="H55" s="86">
        <f>(H11*12)*H85</f>
        <v>0</v>
      </c>
    </row>
    <row r="56" spans="1:11" hidden="1" x14ac:dyDescent="0.25">
      <c r="A56" s="108" t="s">
        <v>127</v>
      </c>
      <c r="B56" s="74" t="s">
        <v>115</v>
      </c>
      <c r="C56" s="86"/>
      <c r="D56" s="99">
        <f>(D11*12)*D86</f>
        <v>0</v>
      </c>
      <c r="E56" s="99">
        <f>(E11*12)*E86</f>
        <v>0</v>
      </c>
      <c r="F56" s="99">
        <f>(F11*12)*F86</f>
        <v>0</v>
      </c>
      <c r="G56" s="99">
        <f>(G11*12)*G86</f>
        <v>0</v>
      </c>
      <c r="H56" s="99">
        <f>(H11*12)*H86</f>
        <v>0</v>
      </c>
    </row>
    <row r="57" spans="1:11" hidden="1" x14ac:dyDescent="0.25">
      <c r="A57" s="76"/>
      <c r="B57" s="81" t="s">
        <v>121</v>
      </c>
      <c r="C57" s="86"/>
      <c r="D57" s="99">
        <f>(D75*(12*D16)+D82*(12*D17)+D89*(12*D15))</f>
        <v>0</v>
      </c>
      <c r="E57" s="99">
        <f>(E75*(12*E16)+E82*(12*E17)+E89*(12*E15))</f>
        <v>0</v>
      </c>
      <c r="F57" s="99">
        <f>(F75*(12*F16)+F82*(12*F17)+F89*(12*F15))</f>
        <v>0</v>
      </c>
      <c r="G57" s="99">
        <f>(G75*(12*G16)+G82*(12*G17)+G89*(12*G15))</f>
        <v>0</v>
      </c>
      <c r="H57" s="99">
        <f>(H75*(12*H16)+H82*(12*H17)+H89*(12*H15))</f>
        <v>0</v>
      </c>
    </row>
    <row r="58" spans="1:11" hidden="1" x14ac:dyDescent="0.25">
      <c r="A58" s="76"/>
      <c r="B58" s="82" t="s">
        <v>126</v>
      </c>
      <c r="C58" s="86"/>
      <c r="D58" s="99">
        <f>D55+D56+D57</f>
        <v>0</v>
      </c>
      <c r="E58" s="99">
        <f>SUM(E55:E57)</f>
        <v>0</v>
      </c>
      <c r="F58" s="99">
        <f t="shared" ref="F58:H58" si="7">SUM(F55:F57)</f>
        <v>0</v>
      </c>
      <c r="G58" s="99">
        <f t="shared" si="7"/>
        <v>0</v>
      </c>
      <c r="H58" s="99">
        <f t="shared" si="7"/>
        <v>0</v>
      </c>
    </row>
    <row r="59" spans="1:11" hidden="1" x14ac:dyDescent="0.25">
      <c r="A59" s="76"/>
      <c r="B59" s="74"/>
      <c r="C59" s="78"/>
      <c r="D59" s="78"/>
      <c r="E59" s="78"/>
      <c r="F59" s="78"/>
      <c r="G59" s="78"/>
      <c r="H59" s="78"/>
    </row>
    <row r="60" spans="1:11" hidden="1" x14ac:dyDescent="0.25">
      <c r="A60" s="76"/>
      <c r="B60" s="83" t="s">
        <v>124</v>
      </c>
      <c r="C60" s="99"/>
      <c r="D60" s="99">
        <f>C61</f>
        <v>0</v>
      </c>
      <c r="E60" s="99">
        <f t="shared" ref="E60:H60" si="8">D61</f>
        <v>0</v>
      </c>
      <c r="F60" s="99">
        <f t="shared" si="8"/>
        <v>0</v>
      </c>
      <c r="G60" s="99">
        <f t="shared" si="8"/>
        <v>0</v>
      </c>
      <c r="H60" s="99">
        <f t="shared" si="8"/>
        <v>0</v>
      </c>
    </row>
    <row r="61" spans="1:11" hidden="1" x14ac:dyDescent="0.25">
      <c r="A61" s="76"/>
      <c r="B61" s="83" t="s">
        <v>125</v>
      </c>
      <c r="C61" s="99">
        <v>0</v>
      </c>
      <c r="D61" s="99">
        <f>D58+C61</f>
        <v>0</v>
      </c>
      <c r="E61" s="99">
        <f>E58+D61</f>
        <v>0</v>
      </c>
      <c r="F61" s="99">
        <f t="shared" ref="F61:H61" si="9">F58+E61</f>
        <v>0</v>
      </c>
      <c r="G61" s="99">
        <f t="shared" si="9"/>
        <v>0</v>
      </c>
      <c r="H61" s="99">
        <f t="shared" si="9"/>
        <v>0</v>
      </c>
    </row>
    <row r="62" spans="1:11" x14ac:dyDescent="0.25">
      <c r="A62" s="105"/>
      <c r="B62" s="106" t="s">
        <v>172</v>
      </c>
      <c r="C62" s="107"/>
      <c r="D62" s="107"/>
      <c r="E62" s="107"/>
      <c r="F62" s="107"/>
      <c r="G62" s="107"/>
      <c r="H62" s="107"/>
    </row>
    <row r="63" spans="1:11" x14ac:dyDescent="0.25">
      <c r="A63" s="76"/>
      <c r="B63" s="74" t="s">
        <v>114</v>
      </c>
      <c r="C63" s="99"/>
      <c r="D63" s="86">
        <f>$D39+$D47+$D52</f>
        <v>212</v>
      </c>
      <c r="E63" s="86">
        <f t="shared" ref="E63:H63" si="10">$D39+$D47+$D52</f>
        <v>212</v>
      </c>
      <c r="F63" s="86">
        <f t="shared" si="10"/>
        <v>212</v>
      </c>
      <c r="G63" s="86">
        <f t="shared" si="10"/>
        <v>212</v>
      </c>
      <c r="H63" s="86">
        <f t="shared" si="10"/>
        <v>212</v>
      </c>
    </row>
    <row r="64" spans="1:11" x14ac:dyDescent="0.25">
      <c r="A64" s="108" t="s">
        <v>127</v>
      </c>
      <c r="B64" s="74" t="s">
        <v>115</v>
      </c>
      <c r="C64" s="99"/>
      <c r="D64" s="104">
        <f>D40+D48+D56</f>
        <v>-6.0000000000000009</v>
      </c>
      <c r="E64" s="104">
        <f t="shared" ref="E64:H66" si="11">E40+E48+E56</f>
        <v>-6.0000000000000009</v>
      </c>
      <c r="F64" s="104">
        <f t="shared" si="11"/>
        <v>-6.0000000000000009</v>
      </c>
      <c r="G64" s="104">
        <f t="shared" si="11"/>
        <v>-6.0000000000000009</v>
      </c>
      <c r="H64" s="104">
        <f t="shared" si="11"/>
        <v>-6.0000000000000009</v>
      </c>
    </row>
    <row r="65" spans="1:8" x14ac:dyDescent="0.25">
      <c r="A65" s="76"/>
      <c r="B65" s="81" t="s">
        <v>121</v>
      </c>
      <c r="C65" s="99"/>
      <c r="D65" s="104">
        <f>D41+D49+D57</f>
        <v>0</v>
      </c>
      <c r="E65" s="104">
        <f t="shared" si="11"/>
        <v>0</v>
      </c>
      <c r="F65" s="104">
        <f t="shared" si="11"/>
        <v>0</v>
      </c>
      <c r="G65" s="104">
        <f t="shared" si="11"/>
        <v>0</v>
      </c>
      <c r="H65" s="104">
        <f>H41+H49+H57</f>
        <v>0</v>
      </c>
    </row>
    <row r="66" spans="1:8" x14ac:dyDescent="0.25">
      <c r="A66" s="76"/>
      <c r="B66" s="82" t="s">
        <v>126</v>
      </c>
      <c r="C66" s="99"/>
      <c r="D66" s="104">
        <f>D42+D50+D58</f>
        <v>6.0000000000000009</v>
      </c>
      <c r="E66" s="104">
        <f t="shared" si="11"/>
        <v>6.0000000000000009</v>
      </c>
      <c r="F66" s="104">
        <f t="shared" si="11"/>
        <v>6.0000000000000009</v>
      </c>
      <c r="G66" s="104">
        <f t="shared" si="11"/>
        <v>6.0000000000000009</v>
      </c>
      <c r="H66" s="104">
        <f t="shared" si="11"/>
        <v>6.0000000000000009</v>
      </c>
    </row>
    <row r="67" spans="1:8" x14ac:dyDescent="0.25">
      <c r="A67" s="74"/>
      <c r="B67" s="74"/>
      <c r="C67" s="78"/>
      <c r="D67" s="78"/>
      <c r="E67" s="78"/>
      <c r="F67" s="78"/>
      <c r="G67" s="78"/>
      <c r="H67" s="78"/>
    </row>
    <row r="68" spans="1:8" ht="15.75" thickBot="1" x14ac:dyDescent="0.3">
      <c r="A68" s="132" t="s">
        <v>101</v>
      </c>
      <c r="B68" s="132"/>
      <c r="C68" s="78"/>
      <c r="D68" s="78"/>
      <c r="E68" s="78"/>
      <c r="F68" s="78"/>
      <c r="G68" s="78"/>
      <c r="H68" s="78"/>
    </row>
    <row r="69" spans="1:8" ht="15.75" thickBot="1" x14ac:dyDescent="0.3">
      <c r="A69" s="133" t="s">
        <v>173</v>
      </c>
      <c r="B69" s="133"/>
      <c r="C69" s="89" t="s">
        <v>106</v>
      </c>
      <c r="D69" s="89" t="s">
        <v>1</v>
      </c>
      <c r="E69" s="89" t="s">
        <v>2</v>
      </c>
      <c r="F69" s="89" t="s">
        <v>3</v>
      </c>
      <c r="G69" s="89" t="s">
        <v>4</v>
      </c>
      <c r="H69" s="89" t="s">
        <v>5</v>
      </c>
    </row>
    <row r="70" spans="1:8" x14ac:dyDescent="0.25">
      <c r="A70" s="74"/>
      <c r="B70" s="74" t="s">
        <v>102</v>
      </c>
      <c r="C70" s="86">
        <v>10</v>
      </c>
      <c r="D70" s="86">
        <f>C70+D73</f>
        <v>15</v>
      </c>
      <c r="E70" s="86">
        <f>D70+E73</f>
        <v>20</v>
      </c>
      <c r="F70" s="86">
        <f>E70+F73</f>
        <v>25</v>
      </c>
      <c r="G70" s="86">
        <f>F70+G73</f>
        <v>30</v>
      </c>
      <c r="H70" s="86">
        <f>G70+H73</f>
        <v>35</v>
      </c>
    </row>
    <row r="71" spans="1:8" x14ac:dyDescent="0.25">
      <c r="A71" s="74"/>
      <c r="B71" s="74" t="s">
        <v>103</v>
      </c>
      <c r="C71" s="78"/>
      <c r="D71" s="78">
        <v>10</v>
      </c>
      <c r="E71" s="78">
        <v>10</v>
      </c>
      <c r="F71" s="78">
        <v>10</v>
      </c>
      <c r="G71" s="78">
        <v>10</v>
      </c>
      <c r="H71" s="78">
        <v>10</v>
      </c>
    </row>
    <row r="72" spans="1:8" x14ac:dyDescent="0.25">
      <c r="A72" s="74"/>
      <c r="B72" s="74" t="s">
        <v>104</v>
      </c>
      <c r="C72" s="78"/>
      <c r="D72" s="97">
        <v>-5</v>
      </c>
      <c r="E72" s="97">
        <v>-5</v>
      </c>
      <c r="F72" s="97">
        <v>-5</v>
      </c>
      <c r="G72" s="97">
        <v>-5</v>
      </c>
      <c r="H72" s="97">
        <v>-5</v>
      </c>
    </row>
    <row r="73" spans="1:8" x14ac:dyDescent="0.25">
      <c r="A73" s="74"/>
      <c r="B73" s="75" t="s">
        <v>105</v>
      </c>
      <c r="C73" s="86"/>
      <c r="D73" s="99">
        <f>D71+D72</f>
        <v>5</v>
      </c>
      <c r="E73" s="99">
        <f t="shared" ref="E73:H73" si="12">E71+E72</f>
        <v>5</v>
      </c>
      <c r="F73" s="99">
        <f t="shared" si="12"/>
        <v>5</v>
      </c>
      <c r="G73" s="99">
        <f t="shared" si="12"/>
        <v>5</v>
      </c>
      <c r="H73" s="99">
        <f t="shared" si="12"/>
        <v>5</v>
      </c>
    </row>
    <row r="74" spans="1:8" x14ac:dyDescent="0.25">
      <c r="A74" s="74"/>
      <c r="B74" s="83" t="s">
        <v>179</v>
      </c>
      <c r="C74" s="78"/>
      <c r="D74" s="78">
        <v>1</v>
      </c>
      <c r="E74" s="78">
        <v>1</v>
      </c>
      <c r="F74" s="78">
        <v>1</v>
      </c>
      <c r="G74" s="78">
        <v>1</v>
      </c>
      <c r="H74" s="78">
        <v>1</v>
      </c>
    </row>
    <row r="75" spans="1:8" x14ac:dyDescent="0.25">
      <c r="A75" s="74"/>
      <c r="B75" s="83"/>
      <c r="C75" s="78"/>
      <c r="D75" s="78"/>
      <c r="E75" s="78"/>
      <c r="F75" s="78"/>
      <c r="G75" s="78"/>
      <c r="H75" s="78"/>
    </row>
    <row r="76" spans="1:8" ht="15.75" hidden="1" thickBot="1" x14ac:dyDescent="0.3">
      <c r="A76" s="133" t="s">
        <v>174</v>
      </c>
      <c r="B76" s="133"/>
      <c r="C76" s="89" t="s">
        <v>106</v>
      </c>
      <c r="D76" s="89" t="s">
        <v>1</v>
      </c>
      <c r="E76" s="89" t="s">
        <v>2</v>
      </c>
      <c r="F76" s="89" t="s">
        <v>3</v>
      </c>
      <c r="G76" s="89" t="s">
        <v>4</v>
      </c>
      <c r="H76" s="89" t="s">
        <v>5</v>
      </c>
    </row>
    <row r="77" spans="1:8" hidden="1" x14ac:dyDescent="0.25">
      <c r="A77" s="74"/>
      <c r="B77" s="74" t="s">
        <v>102</v>
      </c>
      <c r="C77" s="86">
        <v>10</v>
      </c>
      <c r="D77" s="86">
        <f>C77+D80</f>
        <v>15</v>
      </c>
      <c r="E77" s="86">
        <f>D77+E80</f>
        <v>20</v>
      </c>
      <c r="F77" s="86">
        <f>E77+F80</f>
        <v>25</v>
      </c>
      <c r="G77" s="86">
        <f>F77+G80</f>
        <v>30</v>
      </c>
      <c r="H77" s="86">
        <f>G77+H80</f>
        <v>35</v>
      </c>
    </row>
    <row r="78" spans="1:8" hidden="1" x14ac:dyDescent="0.25">
      <c r="A78" s="74"/>
      <c r="B78" s="74" t="s">
        <v>103</v>
      </c>
      <c r="C78" s="78"/>
      <c r="D78" s="78">
        <v>10</v>
      </c>
      <c r="E78" s="78">
        <v>10</v>
      </c>
      <c r="F78" s="78">
        <v>10</v>
      </c>
      <c r="G78" s="78">
        <v>10</v>
      </c>
      <c r="H78" s="78">
        <v>10</v>
      </c>
    </row>
    <row r="79" spans="1:8" hidden="1" x14ac:dyDescent="0.25">
      <c r="A79" s="74"/>
      <c r="B79" s="74" t="s">
        <v>104</v>
      </c>
      <c r="C79" s="78"/>
      <c r="D79" s="97">
        <v>-5</v>
      </c>
      <c r="E79" s="97">
        <v>-5</v>
      </c>
      <c r="F79" s="97">
        <v>-5</v>
      </c>
      <c r="G79" s="97">
        <v>-5</v>
      </c>
      <c r="H79" s="97">
        <v>-5</v>
      </c>
    </row>
    <row r="80" spans="1:8" hidden="1" x14ac:dyDescent="0.25">
      <c r="A80" s="74"/>
      <c r="B80" s="75" t="s">
        <v>105</v>
      </c>
      <c r="C80" s="86"/>
      <c r="D80" s="99">
        <f>D78+D79</f>
        <v>5</v>
      </c>
      <c r="E80" s="99">
        <f>E78+E79</f>
        <v>5</v>
      </c>
      <c r="F80" s="99">
        <f>F78+F79</f>
        <v>5</v>
      </c>
      <c r="G80" s="99">
        <f>G78+G79</f>
        <v>5</v>
      </c>
      <c r="H80" s="99">
        <f>H78+H79</f>
        <v>5</v>
      </c>
    </row>
    <row r="81" spans="1:8" hidden="1" x14ac:dyDescent="0.25">
      <c r="A81" s="74"/>
      <c r="B81" s="83" t="s">
        <v>180</v>
      </c>
      <c r="C81" s="78"/>
      <c r="D81" s="78">
        <v>4</v>
      </c>
      <c r="E81" s="78">
        <v>1</v>
      </c>
      <c r="F81" s="78">
        <v>1</v>
      </c>
      <c r="G81" s="78">
        <v>1</v>
      </c>
      <c r="H81" s="78">
        <v>1</v>
      </c>
    </row>
    <row r="82" spans="1:8" ht="15.75" hidden="1" thickBot="1" x14ac:dyDescent="0.3">
      <c r="A82" s="74"/>
      <c r="B82" s="83"/>
      <c r="C82" s="78"/>
      <c r="D82" s="78"/>
      <c r="E82" s="78"/>
      <c r="F82" s="78"/>
      <c r="G82" s="78"/>
      <c r="H82" s="78"/>
    </row>
    <row r="83" spans="1:8" ht="15.75" hidden="1" thickBot="1" x14ac:dyDescent="0.3">
      <c r="A83" s="133" t="s">
        <v>110</v>
      </c>
      <c r="B83" s="133"/>
      <c r="C83" s="89" t="s">
        <v>106</v>
      </c>
      <c r="D83" s="89" t="s">
        <v>1</v>
      </c>
      <c r="E83" s="89" t="s">
        <v>2</v>
      </c>
      <c r="F83" s="89" t="s">
        <v>3</v>
      </c>
      <c r="G83" s="89" t="s">
        <v>4</v>
      </c>
      <c r="H83" s="89" t="s">
        <v>5</v>
      </c>
    </row>
    <row r="84" spans="1:8" hidden="1" x14ac:dyDescent="0.25">
      <c r="A84" s="74"/>
      <c r="B84" s="74" t="s">
        <v>102</v>
      </c>
      <c r="C84" s="86">
        <v>0</v>
      </c>
      <c r="D84" s="86">
        <v>0</v>
      </c>
      <c r="E84" s="86">
        <v>0</v>
      </c>
      <c r="F84" s="86">
        <v>0</v>
      </c>
      <c r="G84" s="86">
        <v>0</v>
      </c>
      <c r="H84" s="86">
        <v>0</v>
      </c>
    </row>
    <row r="85" spans="1:8" hidden="1" x14ac:dyDescent="0.25">
      <c r="A85" s="74"/>
      <c r="B85" s="74" t="s">
        <v>103</v>
      </c>
      <c r="C85" s="78"/>
      <c r="D85" s="78">
        <v>0</v>
      </c>
      <c r="E85" s="78">
        <v>0</v>
      </c>
      <c r="F85" s="78">
        <v>0</v>
      </c>
      <c r="G85" s="78">
        <v>0</v>
      </c>
      <c r="H85" s="78">
        <v>0</v>
      </c>
    </row>
    <row r="86" spans="1:8" hidden="1" x14ac:dyDescent="0.25">
      <c r="A86" s="74"/>
      <c r="B86" s="74" t="s">
        <v>104</v>
      </c>
      <c r="C86" s="78"/>
      <c r="D86" s="97">
        <v>0</v>
      </c>
      <c r="E86" s="97">
        <v>0</v>
      </c>
      <c r="F86" s="97">
        <v>0</v>
      </c>
      <c r="G86" s="97">
        <v>0</v>
      </c>
      <c r="H86" s="97">
        <v>0</v>
      </c>
    </row>
    <row r="87" spans="1:8" hidden="1" x14ac:dyDescent="0.25">
      <c r="A87" s="74"/>
      <c r="B87" s="75" t="s">
        <v>105</v>
      </c>
      <c r="C87" s="86"/>
      <c r="D87" s="99">
        <f>D85+D86</f>
        <v>0</v>
      </c>
      <c r="E87" s="99">
        <f t="shared" ref="E87:H87" si="13">E85+E86</f>
        <v>0</v>
      </c>
      <c r="F87" s="99">
        <f t="shared" si="13"/>
        <v>0</v>
      </c>
      <c r="G87" s="99">
        <f t="shared" si="13"/>
        <v>0</v>
      </c>
      <c r="H87" s="99">
        <f t="shared" si="13"/>
        <v>0</v>
      </c>
    </row>
    <row r="88" spans="1:8" hidden="1" x14ac:dyDescent="0.25">
      <c r="A88" s="74"/>
      <c r="B88" s="83" t="s">
        <v>177</v>
      </c>
      <c r="C88" s="78"/>
      <c r="D88" s="78">
        <v>0</v>
      </c>
      <c r="E88" s="78">
        <v>0</v>
      </c>
      <c r="F88" s="78">
        <v>0</v>
      </c>
      <c r="G88" s="78">
        <v>0</v>
      </c>
      <c r="H88" s="78">
        <v>0</v>
      </c>
    </row>
    <row r="89" spans="1:8" hidden="1" x14ac:dyDescent="0.25">
      <c r="A89" s="74"/>
      <c r="B89" s="83" t="s">
        <v>181</v>
      </c>
      <c r="C89" s="78"/>
      <c r="D89" s="78">
        <v>0</v>
      </c>
      <c r="E89" s="78">
        <v>0</v>
      </c>
      <c r="F89" s="78">
        <v>0</v>
      </c>
      <c r="G89" s="78">
        <v>0</v>
      </c>
      <c r="H89" s="78">
        <v>1</v>
      </c>
    </row>
    <row r="90" spans="1:8" hidden="1" x14ac:dyDescent="0.25">
      <c r="A90" s="74"/>
      <c r="B90" s="83"/>
      <c r="C90" s="78"/>
      <c r="D90" s="78"/>
      <c r="E90" s="78"/>
      <c r="F90" s="78"/>
      <c r="G90" s="78"/>
      <c r="H90" s="78"/>
    </row>
    <row r="91" spans="1:8" ht="15.75" thickBot="1" x14ac:dyDescent="0.3">
      <c r="A91" s="132" t="s">
        <v>111</v>
      </c>
      <c r="B91" s="132"/>
      <c r="C91" s="78"/>
      <c r="D91" s="78"/>
      <c r="E91" s="78"/>
      <c r="F91" s="78"/>
      <c r="G91" s="78"/>
      <c r="H91" s="78"/>
    </row>
    <row r="92" spans="1:8" ht="15.75" thickBot="1" x14ac:dyDescent="0.3">
      <c r="A92" s="133" t="s">
        <v>173</v>
      </c>
      <c r="B92" s="133"/>
      <c r="C92" s="89" t="s">
        <v>106</v>
      </c>
      <c r="D92" s="89" t="s">
        <v>1</v>
      </c>
      <c r="E92" s="89" t="s">
        <v>2</v>
      </c>
      <c r="F92" s="89" t="s">
        <v>3</v>
      </c>
      <c r="G92" s="89" t="s">
        <v>4</v>
      </c>
      <c r="H92" s="89" t="s">
        <v>5</v>
      </c>
    </row>
    <row r="93" spans="1:8" x14ac:dyDescent="0.25">
      <c r="A93" s="74"/>
      <c r="B93" s="74" t="s">
        <v>111</v>
      </c>
      <c r="C93" s="86"/>
      <c r="D93" s="99">
        <f>-D72/C70</f>
        <v>0.5</v>
      </c>
      <c r="E93" s="99">
        <f>-E72/D70</f>
        <v>0.33333333333333331</v>
      </c>
      <c r="F93" s="99">
        <f>-F72/E70</f>
        <v>0.25</v>
      </c>
      <c r="G93" s="99">
        <f>-G72/F70</f>
        <v>0.2</v>
      </c>
      <c r="H93" s="99">
        <f>-H72/G70</f>
        <v>0.16666666666666666</v>
      </c>
    </row>
    <row r="94" spans="1:8" x14ac:dyDescent="0.25">
      <c r="A94" s="74"/>
      <c r="B94" s="74" t="s">
        <v>118</v>
      </c>
      <c r="C94" s="86"/>
      <c r="D94" s="99">
        <f>0</f>
        <v>0</v>
      </c>
      <c r="E94" s="99">
        <f>0</f>
        <v>0</v>
      </c>
      <c r="F94" s="99">
        <f>0</f>
        <v>0</v>
      </c>
      <c r="G94" s="99">
        <f>0</f>
        <v>0</v>
      </c>
      <c r="H94" s="99">
        <f>0</f>
        <v>0</v>
      </c>
    </row>
    <row r="95" spans="1:8" x14ac:dyDescent="0.25">
      <c r="A95" s="74"/>
      <c r="B95" s="74" t="s">
        <v>119</v>
      </c>
      <c r="C95" s="86"/>
      <c r="D95" s="99">
        <f>0</f>
        <v>0</v>
      </c>
      <c r="E95" s="99">
        <f>0</f>
        <v>0</v>
      </c>
      <c r="F95" s="99">
        <f>0</f>
        <v>0</v>
      </c>
      <c r="G95" s="99">
        <f>0</f>
        <v>0</v>
      </c>
      <c r="H95" s="99">
        <f>0</f>
        <v>0</v>
      </c>
    </row>
    <row r="96" spans="1:8" x14ac:dyDescent="0.25">
      <c r="A96" s="74"/>
      <c r="B96" s="75" t="s">
        <v>120</v>
      </c>
      <c r="C96" s="86"/>
      <c r="D96" s="99">
        <f>D93+D94+D95</f>
        <v>0.5</v>
      </c>
      <c r="E96" s="99">
        <f t="shared" ref="E96:H96" si="14">E93+E94+E95</f>
        <v>0.33333333333333331</v>
      </c>
      <c r="F96" s="99">
        <f t="shared" si="14"/>
        <v>0.25</v>
      </c>
      <c r="G96" s="99">
        <f t="shared" si="14"/>
        <v>0.2</v>
      </c>
      <c r="H96" s="99">
        <f t="shared" si="14"/>
        <v>0.16666666666666666</v>
      </c>
    </row>
    <row r="97" spans="1:8" ht="15.75" hidden="1" thickBot="1" x14ac:dyDescent="0.3">
      <c r="A97" s="133" t="s">
        <v>174</v>
      </c>
      <c r="B97" s="133"/>
      <c r="C97" s="89" t="s">
        <v>106</v>
      </c>
      <c r="D97" s="89" t="s">
        <v>1</v>
      </c>
      <c r="E97" s="89" t="s">
        <v>2</v>
      </c>
      <c r="F97" s="89" t="s">
        <v>3</v>
      </c>
      <c r="G97" s="89" t="s">
        <v>4</v>
      </c>
      <c r="H97" s="89" t="s">
        <v>5</v>
      </c>
    </row>
    <row r="98" spans="1:8" hidden="1" x14ac:dyDescent="0.25">
      <c r="A98" s="74"/>
      <c r="B98" s="74" t="s">
        <v>111</v>
      </c>
      <c r="C98" s="86"/>
      <c r="D98" s="99">
        <f>-D79/C77</f>
        <v>0.5</v>
      </c>
      <c r="E98" s="99">
        <f>-E79/D77</f>
        <v>0.33333333333333331</v>
      </c>
      <c r="F98" s="99">
        <f>-F79/E77</f>
        <v>0.25</v>
      </c>
      <c r="G98" s="99">
        <f>-G79/F77</f>
        <v>0.2</v>
      </c>
      <c r="H98" s="99">
        <f>-H79/G77</f>
        <v>0.16666666666666666</v>
      </c>
    </row>
    <row r="99" spans="1:8" hidden="1" x14ac:dyDescent="0.25">
      <c r="A99" s="74"/>
      <c r="B99" s="74" t="s">
        <v>118</v>
      </c>
      <c r="C99" s="86"/>
      <c r="D99" s="99">
        <f>D48/C53</f>
        <v>0</v>
      </c>
      <c r="E99" s="99">
        <f>E48/D53</f>
        <v>0</v>
      </c>
      <c r="F99" s="99">
        <f>F48/E53</f>
        <v>0</v>
      </c>
      <c r="G99" s="99">
        <f>G48/F53</f>
        <v>0</v>
      </c>
      <c r="H99" s="99">
        <f>H48/G53</f>
        <v>0</v>
      </c>
    </row>
    <row r="100" spans="1:8" hidden="1" x14ac:dyDescent="0.25">
      <c r="A100" s="74"/>
      <c r="B100" s="74" t="s">
        <v>119</v>
      </c>
      <c r="C100" s="86"/>
      <c r="D100" s="99">
        <f>D49/C53</f>
        <v>0</v>
      </c>
      <c r="E100" s="99">
        <f>E49/D53</f>
        <v>0</v>
      </c>
      <c r="F100" s="99">
        <f>F49/E53</f>
        <v>0</v>
      </c>
      <c r="G100" s="99">
        <f>G49/F53</f>
        <v>0</v>
      </c>
      <c r="H100" s="99">
        <f>H49/G53</f>
        <v>0</v>
      </c>
    </row>
    <row r="101" spans="1:8" ht="15.75" hidden="1" thickBot="1" x14ac:dyDescent="0.3">
      <c r="A101" s="74"/>
      <c r="B101" s="75" t="s">
        <v>120</v>
      </c>
      <c r="C101" s="86"/>
      <c r="D101" s="86"/>
      <c r="E101" s="86"/>
      <c r="F101" s="86"/>
      <c r="G101" s="86"/>
      <c r="H101" s="86"/>
    </row>
    <row r="102" spans="1:8" ht="15.75" hidden="1" thickBot="1" x14ac:dyDescent="0.3">
      <c r="A102" s="133" t="s">
        <v>110</v>
      </c>
      <c r="B102" s="133"/>
      <c r="C102" s="89" t="s">
        <v>106</v>
      </c>
      <c r="D102" s="89" t="s">
        <v>1</v>
      </c>
      <c r="E102" s="89" t="s">
        <v>2</v>
      </c>
      <c r="F102" s="89" t="s">
        <v>3</v>
      </c>
      <c r="G102" s="89" t="s">
        <v>4</v>
      </c>
      <c r="H102" s="89" t="s">
        <v>5</v>
      </c>
    </row>
    <row r="103" spans="1:8" hidden="1" x14ac:dyDescent="0.25">
      <c r="A103" s="74"/>
      <c r="B103" s="74" t="s">
        <v>111</v>
      </c>
      <c r="C103" s="86"/>
      <c r="D103" s="99" t="e">
        <f>-D86/C84</f>
        <v>#DIV/0!</v>
      </c>
      <c r="E103" s="99" t="e">
        <f>-E86/D84</f>
        <v>#DIV/0!</v>
      </c>
      <c r="F103" s="99" t="e">
        <f>-F86/E84</f>
        <v>#DIV/0!</v>
      </c>
      <c r="G103" s="99" t="e">
        <f>-G86/F84</f>
        <v>#DIV/0!</v>
      </c>
      <c r="H103" s="99" t="e">
        <f>-H86/G84</f>
        <v>#DIV/0!</v>
      </c>
    </row>
    <row r="104" spans="1:8" hidden="1" x14ac:dyDescent="0.25">
      <c r="A104" s="74"/>
      <c r="B104" s="74" t="s">
        <v>118</v>
      </c>
      <c r="C104" s="86"/>
      <c r="D104" s="99" t="e">
        <f>D56/C61</f>
        <v>#DIV/0!</v>
      </c>
      <c r="E104" s="99" t="e">
        <f>E56/D61</f>
        <v>#DIV/0!</v>
      </c>
      <c r="F104" s="99" t="e">
        <f>F56/E61</f>
        <v>#DIV/0!</v>
      </c>
      <c r="G104" s="99" t="e">
        <f>G56/F61</f>
        <v>#DIV/0!</v>
      </c>
      <c r="H104" s="99" t="e">
        <f>H56/G61</f>
        <v>#DIV/0!</v>
      </c>
    </row>
    <row r="105" spans="1:8" hidden="1" x14ac:dyDescent="0.25">
      <c r="A105" s="74"/>
      <c r="B105" s="74" t="s">
        <v>119</v>
      </c>
      <c r="C105" s="86"/>
      <c r="D105" s="99" t="e">
        <f>D57/C61</f>
        <v>#DIV/0!</v>
      </c>
      <c r="E105" s="99" t="e">
        <f>E57/D61</f>
        <v>#DIV/0!</v>
      </c>
      <c r="F105" s="99" t="e">
        <f>F57/E61</f>
        <v>#DIV/0!</v>
      </c>
      <c r="G105" s="99" t="e">
        <f>G57/F61</f>
        <v>#DIV/0!</v>
      </c>
      <c r="H105" s="99" t="e">
        <f>H57/G61</f>
        <v>#DIV/0!</v>
      </c>
    </row>
    <row r="106" spans="1:8" hidden="1" x14ac:dyDescent="0.25">
      <c r="A106" s="74"/>
      <c r="B106" s="75" t="s">
        <v>120</v>
      </c>
      <c r="C106" s="86"/>
      <c r="D106" s="99" t="e">
        <f>D103+D104+D105</f>
        <v>#DIV/0!</v>
      </c>
      <c r="E106" s="99" t="e">
        <f t="shared" ref="E106:H106" si="15">E103+E104+E105</f>
        <v>#DIV/0!</v>
      </c>
      <c r="F106" s="99" t="e">
        <f t="shared" si="15"/>
        <v>#DIV/0!</v>
      </c>
      <c r="G106" s="99" t="e">
        <f t="shared" si="15"/>
        <v>#DIV/0!</v>
      </c>
      <c r="H106" s="99" t="e">
        <f t="shared" si="15"/>
        <v>#DIV/0!</v>
      </c>
    </row>
    <row r="107" spans="1:8" x14ac:dyDescent="0.25">
      <c r="A107" s="74"/>
      <c r="B107" s="74"/>
      <c r="C107" s="78"/>
      <c r="D107" s="78"/>
      <c r="E107" s="78"/>
      <c r="F107" s="78"/>
      <c r="G107" s="78"/>
      <c r="H107" s="78"/>
    </row>
    <row r="108" spans="1:8" x14ac:dyDescent="0.25">
      <c r="A108" s="134" t="s">
        <v>161</v>
      </c>
      <c r="B108" s="134"/>
      <c r="C108" s="94" t="s">
        <v>106</v>
      </c>
      <c r="D108" s="94" t="s">
        <v>1</v>
      </c>
      <c r="E108" s="94" t="s">
        <v>2</v>
      </c>
      <c r="F108" s="94" t="s">
        <v>3</v>
      </c>
      <c r="G108" s="94" t="s">
        <v>4</v>
      </c>
      <c r="H108" s="94" t="s">
        <v>5</v>
      </c>
    </row>
    <row r="109" spans="1:8" x14ac:dyDescent="0.25">
      <c r="A109" s="131" t="s">
        <v>173</v>
      </c>
      <c r="B109" s="131"/>
      <c r="C109" s="89"/>
      <c r="D109" s="89"/>
      <c r="E109" s="89"/>
      <c r="F109" s="89"/>
      <c r="G109" s="89"/>
      <c r="H109" s="89"/>
    </row>
    <row r="110" spans="1:8" x14ac:dyDescent="0.25">
      <c r="A110"/>
      <c r="B110" s="95" t="s">
        <v>144</v>
      </c>
      <c r="C110" s="100"/>
      <c r="D110" s="101">
        <f>(D42*(1-$D$19))/(D96+$D$18)</f>
        <v>8.5000000000000018</v>
      </c>
      <c r="E110" s="101">
        <f>(E42*(1-$E$19))/(E96+$E$18)</f>
        <v>11.76923076923077</v>
      </c>
      <c r="F110" s="101">
        <f>(F42*(1-$F$19))/(F96+$F$18)</f>
        <v>14.571428571428575</v>
      </c>
      <c r="G110" s="101">
        <f>(G42*(1-$G$19))/(G96+$G$18)</f>
        <v>17</v>
      </c>
      <c r="H110" s="101">
        <f>(H42*(1-H19))/(H96+H18)</f>
        <v>19.125000000000004</v>
      </c>
    </row>
    <row r="111" spans="1:8" x14ac:dyDescent="0.25">
      <c r="A111"/>
      <c r="B111" s="95" t="s">
        <v>145</v>
      </c>
      <c r="C111" s="100"/>
      <c r="D111" s="101">
        <f>$D$135/D71</f>
        <v>35</v>
      </c>
      <c r="E111" s="101">
        <f t="shared" ref="E111:H111" si="16">$D$135/E71</f>
        <v>35</v>
      </c>
      <c r="F111" s="101">
        <f t="shared" si="16"/>
        <v>35</v>
      </c>
      <c r="G111" s="101">
        <f t="shared" si="16"/>
        <v>35</v>
      </c>
      <c r="H111" s="101">
        <f t="shared" si="16"/>
        <v>35</v>
      </c>
    </row>
    <row r="112" spans="1:8" x14ac:dyDescent="0.25">
      <c r="A112"/>
      <c r="B112" s="95" t="s">
        <v>146</v>
      </c>
      <c r="C112" s="100"/>
      <c r="D112" s="99">
        <f>D110/D111</f>
        <v>0.24285714285714291</v>
      </c>
      <c r="E112" s="99">
        <f t="shared" ref="E112:H112" si="17">E110/E111</f>
        <v>0.33626373626373629</v>
      </c>
      <c r="F112" s="99">
        <f t="shared" si="17"/>
        <v>0.416326530612245</v>
      </c>
      <c r="G112" s="99">
        <f t="shared" si="17"/>
        <v>0.48571428571428571</v>
      </c>
      <c r="H112" s="99">
        <f t="shared" si="17"/>
        <v>0.54642857142857149</v>
      </c>
    </row>
    <row r="113" spans="1:8" x14ac:dyDescent="0.25">
      <c r="A113" s="110"/>
      <c r="B113" s="95"/>
      <c r="C113" s="111"/>
      <c r="D113" s="112"/>
      <c r="E113" s="112"/>
      <c r="F113" s="112"/>
      <c r="G113" s="112"/>
      <c r="H113" s="112"/>
    </row>
    <row r="114" spans="1:8" hidden="1" x14ac:dyDescent="0.25">
      <c r="A114" s="131" t="s">
        <v>174</v>
      </c>
      <c r="B114" s="131"/>
      <c r="C114" s="89"/>
      <c r="D114" s="89"/>
      <c r="E114" s="89"/>
      <c r="F114" s="89"/>
      <c r="G114" s="89"/>
      <c r="H114" s="89"/>
    </row>
    <row r="115" spans="1:8" hidden="1" x14ac:dyDescent="0.25">
      <c r="A115"/>
      <c r="B115" s="95" t="s">
        <v>144</v>
      </c>
      <c r="C115" s="100"/>
      <c r="D115" s="99">
        <f>(D47*(1-D19))/(D99+D18)</f>
        <v>0</v>
      </c>
      <c r="E115" s="99">
        <f>(E47*(1-E19))/(E99+E18)</f>
        <v>0</v>
      </c>
      <c r="F115" s="99">
        <f>(F47*(1-F19))/(F99+F18)</f>
        <v>0</v>
      </c>
      <c r="G115" s="99">
        <f>(G47*(1-G19))/(G99+G18)</f>
        <v>0</v>
      </c>
      <c r="H115" s="99">
        <f>(H47*(1-H19))/(H99+H18)</f>
        <v>0</v>
      </c>
    </row>
    <row r="116" spans="1:8" hidden="1" x14ac:dyDescent="0.25">
      <c r="A116"/>
      <c r="B116" s="95" t="s">
        <v>145</v>
      </c>
      <c r="C116" s="100"/>
      <c r="D116" s="99">
        <f>D$135/D71</f>
        <v>35</v>
      </c>
      <c r="E116" s="99">
        <f t="shared" ref="E116:H116" si="18">E$135/E71</f>
        <v>36</v>
      </c>
      <c r="F116" s="99">
        <f t="shared" si="18"/>
        <v>37</v>
      </c>
      <c r="G116" s="99">
        <f t="shared" si="18"/>
        <v>38</v>
      </c>
      <c r="H116" s="99">
        <f t="shared" si="18"/>
        <v>39</v>
      </c>
    </row>
    <row r="117" spans="1:8" hidden="1" x14ac:dyDescent="0.25">
      <c r="A117"/>
      <c r="B117" s="95" t="s">
        <v>146</v>
      </c>
      <c r="C117" s="100"/>
      <c r="D117" s="99">
        <f>D115/D116</f>
        <v>0</v>
      </c>
      <c r="E117" s="99">
        <f t="shared" ref="E117:H117" si="19">E115/E116</f>
        <v>0</v>
      </c>
      <c r="F117" s="99">
        <f t="shared" si="19"/>
        <v>0</v>
      </c>
      <c r="G117" s="99">
        <f t="shared" si="19"/>
        <v>0</v>
      </c>
      <c r="H117" s="99">
        <f t="shared" si="19"/>
        <v>0</v>
      </c>
    </row>
    <row r="118" spans="1:8" hidden="1" x14ac:dyDescent="0.25">
      <c r="A118"/>
      <c r="B118" s="95" t="s">
        <v>147</v>
      </c>
      <c r="C118" s="100"/>
      <c r="D118" s="113" t="e">
        <f>D116/($D$132*D49)</f>
        <v>#DIV/0!</v>
      </c>
      <c r="E118" s="113" t="e">
        <f t="shared" ref="E118:H118" si="20">E116/($D$132*E49)</f>
        <v>#DIV/0!</v>
      </c>
      <c r="F118" s="113" t="e">
        <f t="shared" si="20"/>
        <v>#DIV/0!</v>
      </c>
      <c r="G118" s="113" t="e">
        <f t="shared" si="20"/>
        <v>#DIV/0!</v>
      </c>
      <c r="H118" s="113" t="e">
        <f t="shared" si="20"/>
        <v>#DIV/0!</v>
      </c>
    </row>
    <row r="119" spans="1:8" hidden="1" x14ac:dyDescent="0.25">
      <c r="A119" s="131" t="s">
        <v>110</v>
      </c>
      <c r="B119" s="131"/>
      <c r="C119" s="89"/>
      <c r="D119" s="89"/>
      <c r="E119" s="89"/>
      <c r="F119" s="89"/>
      <c r="G119" s="89"/>
      <c r="H119" s="89"/>
    </row>
    <row r="120" spans="1:8" hidden="1" x14ac:dyDescent="0.25">
      <c r="A120"/>
      <c r="B120" s="95" t="s">
        <v>144</v>
      </c>
      <c r="C120" s="100"/>
      <c r="D120" s="99" t="e">
        <f>(D60*(1-$D$19))/(D104+$D$18)</f>
        <v>#DIV/0!</v>
      </c>
      <c r="E120" s="99" t="e">
        <f t="shared" ref="E120:H120" si="21">(E60*(1-$D$19))/(E104+$D$18)</f>
        <v>#DIV/0!</v>
      </c>
      <c r="F120" s="99" t="e">
        <f t="shared" si="21"/>
        <v>#DIV/0!</v>
      </c>
      <c r="G120" s="99" t="e">
        <f t="shared" si="21"/>
        <v>#DIV/0!</v>
      </c>
      <c r="H120" s="99" t="e">
        <f t="shared" si="21"/>
        <v>#DIV/0!</v>
      </c>
    </row>
    <row r="121" spans="1:8" hidden="1" x14ac:dyDescent="0.25">
      <c r="A121"/>
      <c r="B121" s="95" t="s">
        <v>145</v>
      </c>
      <c r="C121" s="100"/>
      <c r="D121" s="99" t="e">
        <f>D$135/D85</f>
        <v>#DIV/0!</v>
      </c>
      <c r="E121" s="99" t="e">
        <f t="shared" ref="E121:H121" si="22">E$135/E85</f>
        <v>#DIV/0!</v>
      </c>
      <c r="F121" s="99" t="e">
        <f t="shared" si="22"/>
        <v>#DIV/0!</v>
      </c>
      <c r="G121" s="99" t="e">
        <f t="shared" si="22"/>
        <v>#DIV/0!</v>
      </c>
      <c r="H121" s="99" t="e">
        <f t="shared" si="22"/>
        <v>#DIV/0!</v>
      </c>
    </row>
    <row r="122" spans="1:8" hidden="1" x14ac:dyDescent="0.25">
      <c r="A122"/>
      <c r="B122" s="95" t="s">
        <v>146</v>
      </c>
      <c r="C122" s="100"/>
      <c r="D122" s="99" t="e">
        <f>D120/D121</f>
        <v>#DIV/0!</v>
      </c>
      <c r="E122" s="99" t="e">
        <f t="shared" ref="E122:H122" si="23">E120/E121</f>
        <v>#DIV/0!</v>
      </c>
      <c r="F122" s="99" t="e">
        <f t="shared" si="23"/>
        <v>#DIV/0!</v>
      </c>
      <c r="G122" s="99" t="e">
        <f t="shared" si="23"/>
        <v>#DIV/0!</v>
      </c>
      <c r="H122" s="99" t="e">
        <f t="shared" si="23"/>
        <v>#DIV/0!</v>
      </c>
    </row>
    <row r="123" spans="1:8" hidden="1" x14ac:dyDescent="0.25">
      <c r="A123"/>
      <c r="B123" s="95" t="s">
        <v>147</v>
      </c>
      <c r="C123" s="100"/>
      <c r="D123" s="102" t="e">
        <f>D121/($D$132*D57)</f>
        <v>#DIV/0!</v>
      </c>
      <c r="E123" s="102" t="e">
        <f t="shared" ref="E123:H123" si="24">E121/($D$132*E57)</f>
        <v>#DIV/0!</v>
      </c>
      <c r="F123" s="102" t="e">
        <f t="shared" si="24"/>
        <v>#DIV/0!</v>
      </c>
      <c r="G123" s="102" t="e">
        <f t="shared" si="24"/>
        <v>#DIV/0!</v>
      </c>
      <c r="H123" s="102" t="e">
        <f t="shared" si="24"/>
        <v>#DIV/0!</v>
      </c>
    </row>
    <row r="124" spans="1:8" x14ac:dyDescent="0.25">
      <c r="A124"/>
      <c r="B124"/>
      <c r="C124" s="98"/>
      <c r="D124" s="98"/>
      <c r="E124" s="98"/>
      <c r="F124" s="98"/>
      <c r="G124" s="98"/>
      <c r="H124" s="98"/>
    </row>
    <row r="125" spans="1:8" x14ac:dyDescent="0.25">
      <c r="A125"/>
      <c r="B125"/>
      <c r="C125" s="98"/>
      <c r="D125" s="98"/>
      <c r="E125" s="98"/>
      <c r="F125" s="98"/>
      <c r="G125" s="98"/>
      <c r="H125" s="98"/>
    </row>
    <row r="126" spans="1:8" x14ac:dyDescent="0.25">
      <c r="A126"/>
      <c r="B126"/>
      <c r="C126" s="98"/>
      <c r="D126" s="98"/>
      <c r="E126" s="98"/>
      <c r="F126" s="98"/>
      <c r="G126" s="98"/>
      <c r="H126" s="98"/>
    </row>
    <row r="127" spans="1:8" ht="15.75" thickBot="1" x14ac:dyDescent="0.3">
      <c r="A127" s="132" t="s">
        <v>156</v>
      </c>
      <c r="B127" s="132"/>
      <c r="C127" s="89" t="s">
        <v>106</v>
      </c>
      <c r="D127" s="89" t="s">
        <v>1</v>
      </c>
      <c r="E127" s="89" t="s">
        <v>2</v>
      </c>
      <c r="F127" s="89" t="s">
        <v>3</v>
      </c>
      <c r="G127" s="89" t="s">
        <v>4</v>
      </c>
      <c r="H127" s="89" t="s">
        <v>5</v>
      </c>
    </row>
    <row r="128" spans="1:8" x14ac:dyDescent="0.25">
      <c r="A128"/>
      <c r="B128" s="95" t="s">
        <v>162</v>
      </c>
      <c r="C128" s="86"/>
      <c r="D128" s="101">
        <f>(((D3*12)*D70)+(D77*(12*D4))+(D84*(D5*12)))</f>
        <v>36720</v>
      </c>
      <c r="E128" s="101">
        <f>(((E3*12)*E70)+(E77*(12*E4))+(E84*(E5*12)))</f>
        <v>48960</v>
      </c>
      <c r="F128" s="101">
        <f>(((F3*12)*F70)+(F77*(12*F4))+(F84*(F5*12)))</f>
        <v>61200</v>
      </c>
      <c r="G128" s="101">
        <f>(((G3*12)*G70)+(G77*(12*G4))+(G84*(G5*12)))</f>
        <v>73440</v>
      </c>
      <c r="H128" s="101">
        <f>(((H3*12)*H70)+(H77*(12*H4))+(H84*(H5*12)))</f>
        <v>85680</v>
      </c>
    </row>
    <row r="129" spans="1:8" x14ac:dyDescent="0.25">
      <c r="A129"/>
      <c r="B129" s="95" t="s">
        <v>116</v>
      </c>
      <c r="C129" s="86"/>
      <c r="D129" s="101">
        <f>D53+D45+D61</f>
        <v>206</v>
      </c>
      <c r="E129" s="101">
        <f>E53+E45+E61</f>
        <v>212</v>
      </c>
      <c r="F129" s="101">
        <f>F53+F45+F61</f>
        <v>218</v>
      </c>
      <c r="G129" s="101">
        <f>G53+G45+G61</f>
        <v>224</v>
      </c>
      <c r="H129" s="101">
        <f>H53+H45+H61</f>
        <v>230</v>
      </c>
    </row>
    <row r="130" spans="1:8" x14ac:dyDescent="0.25">
      <c r="A130"/>
      <c r="B130" s="95" t="s">
        <v>148</v>
      </c>
      <c r="C130" s="86"/>
      <c r="D130" s="86">
        <f t="shared" ref="D130:H130" si="25">(1-D132)*D129</f>
        <v>35.02000000000001</v>
      </c>
      <c r="E130" s="86">
        <f t="shared" si="25"/>
        <v>36.040000000000006</v>
      </c>
      <c r="F130" s="86">
        <f t="shared" si="25"/>
        <v>37.060000000000009</v>
      </c>
      <c r="G130" s="86">
        <f t="shared" si="25"/>
        <v>38.080000000000013</v>
      </c>
      <c r="H130" s="86">
        <f t="shared" si="25"/>
        <v>39.100000000000009</v>
      </c>
    </row>
    <row r="131" spans="1:8" x14ac:dyDescent="0.25">
      <c r="A131"/>
      <c r="B131" s="95" t="s">
        <v>149</v>
      </c>
      <c r="C131" s="86"/>
      <c r="D131" s="86">
        <f>D129-D130</f>
        <v>170.98</v>
      </c>
      <c r="E131" s="86">
        <f t="shared" ref="E131:H131" si="26">E129-E130</f>
        <v>175.95999999999998</v>
      </c>
      <c r="F131" s="86">
        <f t="shared" si="26"/>
        <v>180.94</v>
      </c>
      <c r="G131" s="86">
        <f t="shared" si="26"/>
        <v>185.92</v>
      </c>
      <c r="H131" s="86">
        <f t="shared" si="26"/>
        <v>190.89999999999998</v>
      </c>
    </row>
    <row r="132" spans="1:8" x14ac:dyDescent="0.25">
      <c r="A132"/>
      <c r="B132" s="74" t="s">
        <v>150</v>
      </c>
      <c r="C132" s="78"/>
      <c r="D132" s="85">
        <v>0.83</v>
      </c>
      <c r="E132" s="85">
        <v>0.83</v>
      </c>
      <c r="F132" s="85">
        <v>0.83</v>
      </c>
      <c r="G132" s="85">
        <v>0.83</v>
      </c>
      <c r="H132" s="85">
        <v>0.83</v>
      </c>
    </row>
    <row r="133" spans="1:8" x14ac:dyDescent="0.25">
      <c r="A133"/>
      <c r="B133" s="74"/>
      <c r="C133" s="78"/>
      <c r="D133" s="78"/>
      <c r="E133" s="78"/>
      <c r="F133" s="78"/>
      <c r="G133" s="78"/>
      <c r="H133" s="78"/>
    </row>
    <row r="134" spans="1:8" x14ac:dyDescent="0.25">
      <c r="A134"/>
      <c r="B134" s="74" t="s">
        <v>151</v>
      </c>
      <c r="C134" s="78"/>
      <c r="D134" s="86">
        <f t="shared" ref="D134:H134" si="27">SUM(D135:D137)</f>
        <v>640</v>
      </c>
      <c r="E134" s="86">
        <f t="shared" si="27"/>
        <v>650</v>
      </c>
      <c r="F134" s="86">
        <f t="shared" si="27"/>
        <v>660</v>
      </c>
      <c r="G134" s="86">
        <f t="shared" si="27"/>
        <v>670</v>
      </c>
      <c r="H134" s="86">
        <f t="shared" si="27"/>
        <v>680</v>
      </c>
    </row>
    <row r="135" spans="1:8" x14ac:dyDescent="0.25">
      <c r="A135"/>
      <c r="B135" s="74" t="s">
        <v>152</v>
      </c>
      <c r="C135" s="78"/>
      <c r="D135" s="78">
        <v>350</v>
      </c>
      <c r="E135" s="78">
        <v>360</v>
      </c>
      <c r="F135" s="78">
        <v>370</v>
      </c>
      <c r="G135" s="78">
        <v>380</v>
      </c>
      <c r="H135" s="78">
        <v>390</v>
      </c>
    </row>
    <row r="136" spans="1:8" x14ac:dyDescent="0.25">
      <c r="A136"/>
      <c r="B136" s="74" t="s">
        <v>165</v>
      </c>
      <c r="C136" s="78"/>
      <c r="D136" s="78">
        <v>180</v>
      </c>
      <c r="E136" s="78">
        <v>180</v>
      </c>
      <c r="F136" s="78">
        <v>180</v>
      </c>
      <c r="G136" s="78">
        <v>180</v>
      </c>
      <c r="H136" s="78">
        <v>180</v>
      </c>
    </row>
    <row r="137" spans="1:8" x14ac:dyDescent="0.25">
      <c r="A137"/>
      <c r="B137" s="74" t="s">
        <v>153</v>
      </c>
      <c r="C137" s="78"/>
      <c r="D137" s="78">
        <v>110</v>
      </c>
      <c r="E137" s="78">
        <v>110</v>
      </c>
      <c r="F137" s="78">
        <v>110</v>
      </c>
      <c r="G137" s="78">
        <v>110</v>
      </c>
      <c r="H137" s="78">
        <v>110</v>
      </c>
    </row>
    <row r="138" spans="1:8" x14ac:dyDescent="0.25">
      <c r="A138"/>
      <c r="B138" s="74"/>
      <c r="C138" s="78"/>
      <c r="D138" s="78"/>
      <c r="E138" s="78"/>
      <c r="F138" s="78"/>
      <c r="G138" s="78"/>
      <c r="H138" s="78"/>
    </row>
    <row r="139" spans="1:8" ht="15.75" thickBot="1" x14ac:dyDescent="0.3">
      <c r="A139"/>
      <c r="B139" s="90" t="s">
        <v>154</v>
      </c>
      <c r="C139" s="92"/>
      <c r="D139" s="92">
        <f t="shared" ref="D139:H139" si="28">D131-D134</f>
        <v>-469.02</v>
      </c>
      <c r="E139" s="92">
        <f t="shared" si="28"/>
        <v>-474.04</v>
      </c>
      <c r="F139" s="92">
        <f t="shared" si="28"/>
        <v>-479.06</v>
      </c>
      <c r="G139" s="92">
        <f t="shared" si="28"/>
        <v>-484.08000000000004</v>
      </c>
      <c r="H139" s="92">
        <f t="shared" si="28"/>
        <v>-489.1</v>
      </c>
    </row>
    <row r="140" spans="1:8" ht="15.75" thickTop="1" x14ac:dyDescent="0.25">
      <c r="A140"/>
      <c r="B140" s="74" t="s">
        <v>155</v>
      </c>
      <c r="C140" s="78"/>
      <c r="D140" s="78">
        <f>D128*D132-D134</f>
        <v>29837.599999999999</v>
      </c>
      <c r="E140" s="78">
        <f t="shared" ref="D140:H140" si="29">E128*E132-E134</f>
        <v>39986.799999999996</v>
      </c>
      <c r="F140" s="78">
        <f t="shared" si="29"/>
        <v>50136</v>
      </c>
      <c r="G140" s="78">
        <f t="shared" si="29"/>
        <v>60285.2</v>
      </c>
      <c r="H140" s="78">
        <f t="shared" si="29"/>
        <v>70434.399999999994</v>
      </c>
    </row>
    <row r="141" spans="1:8" x14ac:dyDescent="0.25">
      <c r="A141" s="74"/>
      <c r="B141" s="74"/>
      <c r="C141" s="78"/>
      <c r="D141" s="78"/>
      <c r="E141" s="78"/>
      <c r="F141" s="78"/>
      <c r="G141" s="78"/>
      <c r="H141" s="78"/>
    </row>
    <row r="142" spans="1:8" x14ac:dyDescent="0.25">
      <c r="A142" s="74"/>
      <c r="B142" s="74"/>
      <c r="C142" s="78"/>
      <c r="D142" s="78"/>
      <c r="E142" s="78"/>
      <c r="F142" s="78"/>
      <c r="G142" s="78"/>
      <c r="H142" s="78"/>
    </row>
    <row r="143" spans="1:8" x14ac:dyDescent="0.25">
      <c r="A143" s="74"/>
      <c r="B143" s="74"/>
      <c r="C143" s="78"/>
      <c r="D143" s="78"/>
      <c r="E143" s="78"/>
      <c r="F143" s="78"/>
      <c r="G143" s="78"/>
      <c r="H143" s="78"/>
    </row>
    <row r="144" spans="1:8" x14ac:dyDescent="0.25">
      <c r="A144" s="74"/>
      <c r="B144" s="74"/>
      <c r="C144" s="78"/>
      <c r="D144" s="78"/>
      <c r="E144" s="78"/>
      <c r="F144" s="78"/>
      <c r="G144" s="78"/>
      <c r="H144" s="78"/>
    </row>
    <row r="145" spans="1:8" x14ac:dyDescent="0.25">
      <c r="A145" s="74"/>
      <c r="B145" s="74"/>
      <c r="C145" s="78"/>
      <c r="D145" s="78"/>
      <c r="E145" s="78"/>
      <c r="F145" s="78"/>
      <c r="G145" s="78"/>
      <c r="H145" s="78"/>
    </row>
    <row r="146" spans="1:8" x14ac:dyDescent="0.25">
      <c r="A146" s="74"/>
      <c r="B146" s="74"/>
      <c r="C146" s="78"/>
      <c r="D146" s="78"/>
      <c r="E146" s="78"/>
      <c r="F146" s="78"/>
      <c r="G146" s="78"/>
      <c r="H146" s="78"/>
    </row>
    <row r="147" spans="1:8" x14ac:dyDescent="0.25">
      <c r="A147" s="74"/>
      <c r="B147" s="74"/>
      <c r="C147" s="78"/>
      <c r="D147" s="78"/>
      <c r="E147" s="78"/>
      <c r="F147" s="78"/>
      <c r="G147" s="78"/>
      <c r="H147" s="78"/>
    </row>
    <row r="148" spans="1:8" x14ac:dyDescent="0.25">
      <c r="A148" s="74"/>
      <c r="B148" s="74"/>
      <c r="C148" s="78"/>
      <c r="D148" s="78"/>
      <c r="E148" s="78"/>
      <c r="F148" s="78"/>
      <c r="G148" s="78"/>
      <c r="H148" s="78"/>
    </row>
    <row r="149" spans="1:8" x14ac:dyDescent="0.25">
      <c r="A149" s="74"/>
      <c r="B149" s="74"/>
      <c r="C149" s="78"/>
      <c r="D149" s="78"/>
      <c r="E149" s="78"/>
      <c r="F149" s="78"/>
      <c r="G149" s="78"/>
      <c r="H149" s="78"/>
    </row>
    <row r="150" spans="1:8" x14ac:dyDescent="0.25">
      <c r="A150" s="74"/>
      <c r="B150" s="74"/>
      <c r="C150" s="78"/>
      <c r="D150" s="78"/>
      <c r="E150" s="78"/>
      <c r="F150" s="78"/>
      <c r="G150" s="78"/>
      <c r="H150" s="78"/>
    </row>
    <row r="151" spans="1:8" x14ac:dyDescent="0.25">
      <c r="A151" s="74"/>
      <c r="B151" s="74"/>
      <c r="C151" s="78"/>
      <c r="D151" s="78"/>
      <c r="E151" s="78"/>
      <c r="F151" s="78"/>
      <c r="G151" s="78"/>
      <c r="H151" s="78"/>
    </row>
    <row r="152" spans="1:8" x14ac:dyDescent="0.25">
      <c r="A152" s="74"/>
      <c r="B152" s="74"/>
      <c r="C152" s="78"/>
      <c r="D152" s="78"/>
      <c r="E152" s="78"/>
      <c r="F152" s="78"/>
      <c r="G152" s="78"/>
      <c r="H152" s="78"/>
    </row>
    <row r="153" spans="1:8" x14ac:dyDescent="0.25">
      <c r="A153" s="74"/>
      <c r="B153" s="74"/>
      <c r="C153" s="78"/>
      <c r="D153" s="78"/>
      <c r="E153" s="78"/>
      <c r="F153" s="78"/>
      <c r="G153" s="78"/>
      <c r="H153" s="78"/>
    </row>
    <row r="154" spans="1:8" x14ac:dyDescent="0.25">
      <c r="A154" s="74"/>
      <c r="B154" s="74"/>
      <c r="C154" s="78"/>
      <c r="D154" s="78"/>
      <c r="E154" s="78"/>
      <c r="F154" s="78"/>
      <c r="G154" s="78"/>
      <c r="H154" s="78"/>
    </row>
    <row r="155" spans="1:8" x14ac:dyDescent="0.25">
      <c r="A155" s="74"/>
      <c r="B155" s="74"/>
      <c r="C155" s="78"/>
      <c r="D155" s="78"/>
      <c r="E155" s="78"/>
      <c r="F155" s="78"/>
      <c r="G155" s="78"/>
      <c r="H155" s="78"/>
    </row>
    <row r="156" spans="1:8" x14ac:dyDescent="0.25">
      <c r="A156" s="74"/>
      <c r="B156" s="74"/>
      <c r="C156" s="78"/>
      <c r="D156" s="78"/>
      <c r="E156" s="78"/>
      <c r="F156" s="78"/>
      <c r="G156" s="78"/>
      <c r="H156" s="78"/>
    </row>
    <row r="157" spans="1:8" x14ac:dyDescent="0.25">
      <c r="A157" s="74"/>
      <c r="B157" s="74"/>
      <c r="C157" s="78"/>
      <c r="D157" s="78"/>
      <c r="E157" s="78"/>
      <c r="F157" s="78"/>
      <c r="G157" s="78"/>
      <c r="H157" s="78"/>
    </row>
    <row r="158" spans="1:8" x14ac:dyDescent="0.25">
      <c r="A158" s="74"/>
      <c r="B158" s="74"/>
      <c r="C158" s="78"/>
      <c r="D158" s="78"/>
      <c r="E158" s="78"/>
      <c r="F158" s="78"/>
      <c r="G158" s="78"/>
      <c r="H158" s="78"/>
    </row>
    <row r="159" spans="1:8" x14ac:dyDescent="0.25">
      <c r="A159" s="74"/>
      <c r="B159" s="74"/>
      <c r="C159" s="78"/>
      <c r="D159" s="78"/>
      <c r="E159" s="78"/>
      <c r="F159" s="78"/>
      <c r="G159" s="78"/>
      <c r="H159" s="78"/>
    </row>
    <row r="160" spans="1:8" x14ac:dyDescent="0.25">
      <c r="A160" s="74"/>
      <c r="B160" s="74"/>
      <c r="C160" s="78"/>
      <c r="D160" s="78"/>
      <c r="E160" s="78"/>
      <c r="F160" s="78"/>
      <c r="G160" s="78"/>
      <c r="H160" s="78"/>
    </row>
    <row r="161" spans="1:8" x14ac:dyDescent="0.25">
      <c r="A161" s="74"/>
      <c r="B161" s="74"/>
      <c r="C161" s="78"/>
      <c r="D161" s="78"/>
      <c r="E161" s="78"/>
      <c r="F161" s="78"/>
      <c r="G161" s="78"/>
      <c r="H161" s="78"/>
    </row>
    <row r="162" spans="1:8" x14ac:dyDescent="0.25">
      <c r="A162" s="74"/>
      <c r="B162" s="74"/>
      <c r="C162" s="78"/>
      <c r="D162" s="78"/>
      <c r="E162" s="78"/>
      <c r="F162" s="78"/>
      <c r="G162" s="78"/>
      <c r="H162" s="78"/>
    </row>
    <row r="163" spans="1:8" x14ac:dyDescent="0.25">
      <c r="A163" s="74"/>
      <c r="B163" s="74"/>
      <c r="C163" s="78"/>
      <c r="D163" s="78"/>
      <c r="E163" s="78"/>
      <c r="F163" s="78"/>
      <c r="G163" s="78"/>
      <c r="H163" s="78"/>
    </row>
    <row r="164" spans="1:8" x14ac:dyDescent="0.25">
      <c r="A164" s="74"/>
      <c r="B164" s="74"/>
      <c r="C164" s="78"/>
      <c r="D164" s="78"/>
      <c r="E164" s="78"/>
      <c r="F164" s="78"/>
      <c r="G164" s="78"/>
      <c r="H164" s="78"/>
    </row>
    <row r="165" spans="1:8" x14ac:dyDescent="0.25">
      <c r="A165" s="74"/>
      <c r="B165" s="74"/>
      <c r="C165" s="78"/>
      <c r="D165" s="78"/>
      <c r="E165" s="78"/>
      <c r="F165" s="78"/>
      <c r="G165" s="78"/>
      <c r="H165" s="78"/>
    </row>
    <row r="166" spans="1:8" x14ac:dyDescent="0.25">
      <c r="A166" s="74"/>
      <c r="B166" s="74"/>
      <c r="C166" s="78"/>
      <c r="D166" s="78"/>
      <c r="E166" s="78"/>
      <c r="F166" s="78"/>
      <c r="G166" s="78"/>
      <c r="H166" s="78"/>
    </row>
    <row r="167" spans="1:8" x14ac:dyDescent="0.25">
      <c r="A167" s="74"/>
      <c r="B167" s="74"/>
      <c r="C167" s="78"/>
      <c r="D167" s="78"/>
      <c r="E167" s="78"/>
      <c r="F167" s="78"/>
      <c r="G167" s="78"/>
      <c r="H167" s="78"/>
    </row>
    <row r="168" spans="1:8" x14ac:dyDescent="0.25">
      <c r="A168" s="74"/>
      <c r="B168" s="74"/>
      <c r="C168" s="78"/>
      <c r="D168" s="78"/>
      <c r="E168" s="78"/>
      <c r="F168" s="78"/>
      <c r="G168" s="78"/>
      <c r="H168" s="78"/>
    </row>
    <row r="169" spans="1:8" x14ac:dyDescent="0.25">
      <c r="A169" s="74"/>
      <c r="B169" s="74"/>
      <c r="C169" s="78"/>
      <c r="D169" s="78"/>
      <c r="E169" s="78"/>
      <c r="F169" s="78"/>
      <c r="G169" s="78"/>
      <c r="H169" s="78"/>
    </row>
    <row r="170" spans="1:8" x14ac:dyDescent="0.25">
      <c r="A170" s="74"/>
      <c r="B170" s="74"/>
      <c r="C170" s="78"/>
      <c r="D170" s="78"/>
      <c r="E170" s="78"/>
      <c r="F170" s="78"/>
      <c r="G170" s="78"/>
      <c r="H170" s="78"/>
    </row>
    <row r="171" spans="1:8" x14ac:dyDescent="0.25">
      <c r="A171" s="74"/>
      <c r="B171" s="74"/>
      <c r="C171" s="78"/>
      <c r="D171" s="78"/>
      <c r="E171" s="78"/>
      <c r="F171" s="78"/>
      <c r="G171" s="78"/>
      <c r="H171" s="78"/>
    </row>
    <row r="172" spans="1:8" x14ac:dyDescent="0.25">
      <c r="A172" s="74"/>
      <c r="B172" s="74"/>
      <c r="C172" s="78"/>
      <c r="D172" s="78"/>
      <c r="E172" s="78"/>
      <c r="F172" s="78"/>
      <c r="G172" s="78"/>
      <c r="H172" s="78"/>
    </row>
    <row r="173" spans="1:8" x14ac:dyDescent="0.25">
      <c r="A173" s="74"/>
      <c r="B173" s="74"/>
      <c r="C173" s="78"/>
      <c r="D173" s="78"/>
      <c r="E173" s="78"/>
      <c r="F173" s="78"/>
      <c r="G173" s="78"/>
      <c r="H173" s="78"/>
    </row>
    <row r="174" spans="1:8" x14ac:dyDescent="0.25">
      <c r="A174" s="74"/>
      <c r="B174" s="74"/>
      <c r="C174" s="78"/>
      <c r="D174" s="78"/>
      <c r="E174" s="78"/>
      <c r="F174" s="78"/>
      <c r="G174" s="78"/>
      <c r="H174" s="78"/>
    </row>
    <row r="175" spans="1:8" x14ac:dyDescent="0.25">
      <c r="A175" s="74"/>
      <c r="B175" s="74"/>
      <c r="C175" s="78"/>
      <c r="D175" s="78"/>
      <c r="E175" s="78"/>
      <c r="F175" s="78"/>
      <c r="G175" s="78"/>
      <c r="H175" s="78"/>
    </row>
    <row r="176" spans="1:8" x14ac:dyDescent="0.25">
      <c r="A176" s="74"/>
      <c r="B176" s="74"/>
      <c r="C176" s="78"/>
      <c r="D176" s="78"/>
      <c r="E176" s="78"/>
      <c r="F176" s="78"/>
      <c r="G176" s="78"/>
      <c r="H176" s="78"/>
    </row>
    <row r="177" spans="1:8" x14ac:dyDescent="0.25">
      <c r="A177" s="74"/>
      <c r="B177" s="74"/>
      <c r="C177" s="78"/>
      <c r="D177" s="78"/>
      <c r="E177" s="78"/>
      <c r="F177" s="78"/>
      <c r="G177" s="78"/>
      <c r="H177" s="78"/>
    </row>
    <row r="178" spans="1:8" x14ac:dyDescent="0.25">
      <c r="A178" s="74"/>
      <c r="B178" s="74"/>
      <c r="C178" s="78"/>
      <c r="D178" s="78"/>
      <c r="E178" s="78"/>
      <c r="F178" s="78"/>
      <c r="G178" s="78"/>
      <c r="H178" s="78"/>
    </row>
    <row r="179" spans="1:8" x14ac:dyDescent="0.25">
      <c r="A179" s="74"/>
      <c r="B179" s="74"/>
      <c r="C179" s="78"/>
      <c r="D179" s="78"/>
      <c r="E179" s="78"/>
      <c r="F179" s="78"/>
      <c r="G179" s="78"/>
      <c r="H179" s="78"/>
    </row>
    <row r="180" spans="1:8" x14ac:dyDescent="0.25">
      <c r="A180" s="74"/>
      <c r="B180" s="74"/>
      <c r="C180" s="78"/>
      <c r="D180" s="78"/>
      <c r="E180" s="78"/>
      <c r="F180" s="78"/>
      <c r="G180" s="78"/>
      <c r="H180" s="78"/>
    </row>
    <row r="181" spans="1:8" x14ac:dyDescent="0.25">
      <c r="A181" s="74"/>
      <c r="B181" s="74"/>
      <c r="C181" s="78"/>
      <c r="D181" s="78"/>
      <c r="E181" s="78"/>
      <c r="F181" s="78"/>
      <c r="G181" s="78"/>
      <c r="H181" s="78"/>
    </row>
    <row r="182" spans="1:8" x14ac:dyDescent="0.25">
      <c r="A182" s="74"/>
      <c r="B182" s="74"/>
      <c r="C182" s="78"/>
      <c r="D182" s="78"/>
      <c r="E182" s="78"/>
      <c r="F182" s="78"/>
      <c r="G182" s="78"/>
      <c r="H182" s="78"/>
    </row>
    <row r="183" spans="1:8" x14ac:dyDescent="0.25">
      <c r="A183" s="74"/>
      <c r="B183" s="74"/>
      <c r="C183" s="78"/>
      <c r="D183" s="78"/>
      <c r="E183" s="78"/>
      <c r="F183" s="78"/>
      <c r="G183" s="78"/>
      <c r="H183" s="78"/>
    </row>
    <row r="184" spans="1:8" x14ac:dyDescent="0.25">
      <c r="A184" s="74"/>
      <c r="B184" s="74"/>
      <c r="C184" s="78"/>
      <c r="D184" s="78"/>
      <c r="E184" s="78"/>
      <c r="F184" s="78"/>
      <c r="G184" s="78"/>
      <c r="H184" s="78"/>
    </row>
    <row r="185" spans="1:8" x14ac:dyDescent="0.25">
      <c r="A185" s="74"/>
      <c r="B185" s="74"/>
      <c r="C185" s="78"/>
      <c r="D185" s="78"/>
      <c r="E185" s="78"/>
      <c r="F185" s="78"/>
      <c r="G185" s="78"/>
      <c r="H185" s="78"/>
    </row>
    <row r="186" spans="1:8" x14ac:dyDescent="0.25">
      <c r="A186" s="74"/>
      <c r="B186" s="74"/>
      <c r="C186" s="78"/>
      <c r="D186" s="78"/>
      <c r="E186" s="78"/>
      <c r="F186" s="78"/>
      <c r="G186" s="78"/>
      <c r="H186" s="78"/>
    </row>
    <row r="187" spans="1:8" x14ac:dyDescent="0.25">
      <c r="A187" s="74"/>
      <c r="B187" s="74"/>
      <c r="C187" s="78"/>
      <c r="D187" s="78"/>
      <c r="E187" s="78"/>
      <c r="F187" s="78"/>
      <c r="G187" s="78"/>
      <c r="H187" s="78"/>
    </row>
    <row r="188" spans="1:8" x14ac:dyDescent="0.25">
      <c r="A188" s="74"/>
      <c r="B188" s="74"/>
      <c r="C188" s="78"/>
      <c r="D188" s="78"/>
      <c r="E188" s="78"/>
      <c r="F188" s="78"/>
      <c r="G188" s="78"/>
      <c r="H188" s="78"/>
    </row>
    <row r="189" spans="1:8" x14ac:dyDescent="0.25">
      <c r="A189" s="74"/>
      <c r="B189" s="74"/>
      <c r="C189" s="78"/>
      <c r="D189" s="78"/>
      <c r="E189" s="78"/>
      <c r="F189" s="78"/>
      <c r="G189" s="78"/>
      <c r="H189" s="78"/>
    </row>
    <row r="190" spans="1:8" x14ac:dyDescent="0.25">
      <c r="A190" s="74"/>
      <c r="B190" s="74"/>
      <c r="C190" s="78"/>
      <c r="D190" s="78"/>
      <c r="E190" s="78"/>
      <c r="F190" s="78"/>
      <c r="G190" s="78"/>
      <c r="H190" s="78"/>
    </row>
    <row r="191" spans="1:8" x14ac:dyDescent="0.25">
      <c r="A191" s="74"/>
      <c r="B191" s="74"/>
      <c r="C191" s="78"/>
      <c r="D191" s="78"/>
      <c r="E191" s="78"/>
      <c r="F191" s="78"/>
      <c r="G191" s="78"/>
      <c r="H191" s="78"/>
    </row>
    <row r="192" spans="1:8" x14ac:dyDescent="0.25">
      <c r="A192" s="74"/>
      <c r="B192" s="74"/>
      <c r="C192" s="78"/>
      <c r="D192" s="78"/>
      <c r="E192" s="78"/>
      <c r="F192" s="78"/>
      <c r="G192" s="78"/>
      <c r="H192" s="78"/>
    </row>
    <row r="193" spans="1:8" x14ac:dyDescent="0.25">
      <c r="A193" s="74"/>
      <c r="B193" s="74"/>
      <c r="C193" s="78"/>
      <c r="D193" s="78"/>
      <c r="E193" s="78"/>
      <c r="F193" s="78"/>
      <c r="G193" s="78"/>
      <c r="H193" s="78"/>
    </row>
    <row r="194" spans="1:8" x14ac:dyDescent="0.25">
      <c r="A194" s="74"/>
      <c r="B194" s="74"/>
      <c r="C194" s="78"/>
      <c r="D194" s="78"/>
      <c r="E194" s="78"/>
      <c r="F194" s="78"/>
      <c r="G194" s="78"/>
      <c r="H194" s="78"/>
    </row>
    <row r="195" spans="1:8" x14ac:dyDescent="0.25">
      <c r="A195" s="74"/>
      <c r="B195" s="74"/>
      <c r="C195" s="78"/>
      <c r="D195" s="78"/>
      <c r="E195" s="78"/>
      <c r="F195" s="78"/>
      <c r="G195" s="78"/>
      <c r="H195" s="78"/>
    </row>
    <row r="196" spans="1:8" x14ac:dyDescent="0.25">
      <c r="A196" s="74"/>
      <c r="B196" s="74"/>
      <c r="C196" s="78"/>
      <c r="D196" s="78"/>
      <c r="E196" s="78"/>
      <c r="F196" s="78"/>
      <c r="G196" s="78"/>
      <c r="H196" s="78"/>
    </row>
    <row r="197" spans="1:8" x14ac:dyDescent="0.25">
      <c r="A197" s="74"/>
      <c r="B197" s="74"/>
      <c r="C197" s="78"/>
      <c r="D197" s="78"/>
      <c r="E197" s="78"/>
      <c r="F197" s="78"/>
      <c r="G197" s="78"/>
      <c r="H197" s="78"/>
    </row>
    <row r="198" spans="1:8" x14ac:dyDescent="0.25">
      <c r="A198" s="74"/>
      <c r="B198" s="74"/>
      <c r="C198" s="78"/>
      <c r="D198" s="78"/>
      <c r="E198" s="78"/>
      <c r="F198" s="78"/>
      <c r="G198" s="78"/>
      <c r="H198" s="78"/>
    </row>
    <row r="199" spans="1:8" x14ac:dyDescent="0.25">
      <c r="A199" s="74"/>
      <c r="B199" s="74"/>
      <c r="C199" s="78"/>
      <c r="D199" s="78"/>
      <c r="E199" s="78"/>
      <c r="F199" s="78"/>
      <c r="G199" s="78"/>
      <c r="H199" s="78"/>
    </row>
    <row r="200" spans="1:8" x14ac:dyDescent="0.25">
      <c r="A200" s="74"/>
      <c r="B200" s="74"/>
      <c r="C200" s="78"/>
      <c r="D200" s="78"/>
      <c r="E200" s="78"/>
      <c r="F200" s="78"/>
      <c r="G200" s="78"/>
      <c r="H200" s="78"/>
    </row>
    <row r="201" spans="1:8" x14ac:dyDescent="0.25">
      <c r="A201" s="74"/>
      <c r="B201" s="74"/>
      <c r="C201" s="78"/>
      <c r="D201" s="78"/>
      <c r="E201" s="78"/>
      <c r="F201" s="78"/>
      <c r="G201" s="78"/>
      <c r="H201" s="78"/>
    </row>
    <row r="202" spans="1:8" x14ac:dyDescent="0.25">
      <c r="A202" s="74"/>
      <c r="B202" s="74"/>
      <c r="C202" s="78"/>
      <c r="D202" s="78"/>
      <c r="E202" s="78"/>
      <c r="F202" s="78"/>
      <c r="G202" s="78"/>
      <c r="H202" s="78"/>
    </row>
    <row r="203" spans="1:8" x14ac:dyDescent="0.25">
      <c r="A203" s="74"/>
      <c r="B203" s="74"/>
      <c r="C203" s="78"/>
      <c r="D203" s="78"/>
      <c r="E203" s="78"/>
      <c r="F203" s="78"/>
      <c r="G203" s="78"/>
      <c r="H203" s="78"/>
    </row>
    <row r="204" spans="1:8" x14ac:dyDescent="0.25">
      <c r="A204" s="74"/>
      <c r="B204" s="74"/>
      <c r="C204" s="78"/>
      <c r="D204" s="78"/>
      <c r="E204" s="78"/>
      <c r="F204" s="78"/>
      <c r="G204" s="78"/>
      <c r="H204" s="78"/>
    </row>
    <row r="205" spans="1:8" x14ac:dyDescent="0.25">
      <c r="A205" s="74"/>
      <c r="B205" s="74"/>
      <c r="C205" s="78"/>
      <c r="D205" s="78"/>
      <c r="E205" s="78"/>
      <c r="F205" s="78"/>
      <c r="G205" s="78"/>
      <c r="H205" s="78"/>
    </row>
    <row r="206" spans="1:8" x14ac:dyDescent="0.25">
      <c r="A206" s="74"/>
      <c r="B206" s="74"/>
      <c r="C206" s="78"/>
      <c r="D206" s="78"/>
      <c r="E206" s="78"/>
      <c r="F206" s="78"/>
      <c r="G206" s="78"/>
      <c r="H206" s="78"/>
    </row>
    <row r="207" spans="1:8" x14ac:dyDescent="0.25">
      <c r="A207" s="74"/>
      <c r="B207" s="74"/>
      <c r="C207" s="78"/>
      <c r="D207" s="78"/>
      <c r="E207" s="78"/>
      <c r="F207" s="78"/>
      <c r="G207" s="78"/>
      <c r="H207" s="78"/>
    </row>
    <row r="208" spans="1:8" x14ac:dyDescent="0.25">
      <c r="A208" s="74"/>
      <c r="B208" s="74"/>
      <c r="C208" s="78"/>
      <c r="D208" s="78"/>
      <c r="E208" s="78"/>
      <c r="F208" s="78"/>
      <c r="G208" s="78"/>
      <c r="H208" s="78"/>
    </row>
    <row r="209" spans="1:8" x14ac:dyDescent="0.25">
      <c r="A209" s="74"/>
      <c r="B209" s="74"/>
      <c r="C209" s="78"/>
      <c r="D209" s="78"/>
      <c r="E209" s="78"/>
      <c r="F209" s="78"/>
      <c r="G209" s="78"/>
      <c r="H209" s="78"/>
    </row>
    <row r="210" spans="1:8" x14ac:dyDescent="0.25">
      <c r="A210" s="74"/>
      <c r="B210" s="74"/>
      <c r="C210" s="78"/>
      <c r="D210" s="78"/>
      <c r="E210" s="78"/>
      <c r="F210" s="78"/>
      <c r="G210" s="78"/>
      <c r="H210" s="78"/>
    </row>
    <row r="211" spans="1:8" x14ac:dyDescent="0.25">
      <c r="A211" s="74"/>
      <c r="B211" s="74"/>
      <c r="C211" s="78"/>
      <c r="D211" s="78"/>
      <c r="E211" s="78"/>
      <c r="F211" s="78"/>
      <c r="G211" s="78"/>
      <c r="H211" s="78"/>
    </row>
    <row r="212" spans="1:8" x14ac:dyDescent="0.25">
      <c r="A212" s="74"/>
      <c r="B212" s="74"/>
      <c r="C212" s="78"/>
      <c r="D212" s="78"/>
      <c r="E212" s="78"/>
      <c r="F212" s="78"/>
      <c r="G212" s="78"/>
      <c r="H212" s="78"/>
    </row>
    <row r="213" spans="1:8" x14ac:dyDescent="0.25">
      <c r="A213" s="74"/>
      <c r="B213" s="74"/>
      <c r="C213" s="78"/>
      <c r="D213" s="78"/>
      <c r="E213" s="78"/>
      <c r="F213" s="78"/>
      <c r="G213" s="78"/>
      <c r="H213" s="78"/>
    </row>
    <row r="214" spans="1:8" x14ac:dyDescent="0.25">
      <c r="A214" s="74"/>
      <c r="B214" s="74"/>
      <c r="C214" s="78"/>
      <c r="D214" s="78"/>
      <c r="E214" s="78"/>
      <c r="F214" s="78"/>
      <c r="G214" s="78"/>
      <c r="H214" s="78"/>
    </row>
    <row r="215" spans="1:8" x14ac:dyDescent="0.25">
      <c r="A215" s="74"/>
      <c r="B215" s="74"/>
    </row>
    <row r="216" spans="1:8" x14ac:dyDescent="0.25">
      <c r="A216" s="74"/>
      <c r="B216" s="74"/>
    </row>
    <row r="217" spans="1:8" x14ac:dyDescent="0.25">
      <c r="A217" s="74"/>
      <c r="B217" s="74"/>
    </row>
    <row r="218" spans="1:8" x14ac:dyDescent="0.25">
      <c r="A218" s="74"/>
      <c r="B218" s="74"/>
    </row>
    <row r="219" spans="1:8" x14ac:dyDescent="0.25">
      <c r="A219" s="74"/>
      <c r="B219" s="74"/>
    </row>
    <row r="220" spans="1:8" x14ac:dyDescent="0.25">
      <c r="A220" s="74"/>
      <c r="B220" s="74"/>
    </row>
    <row r="221" spans="1:8" x14ac:dyDescent="0.25">
      <c r="A221" s="74"/>
      <c r="B221" s="74"/>
    </row>
    <row r="222" spans="1:8" x14ac:dyDescent="0.25">
      <c r="A222" s="74"/>
      <c r="B222" s="74"/>
    </row>
    <row r="223" spans="1:8" x14ac:dyDescent="0.25">
      <c r="A223" s="74"/>
      <c r="B223" s="74"/>
    </row>
    <row r="224" spans="1:8" x14ac:dyDescent="0.25">
      <c r="A224" s="74"/>
      <c r="B224" s="74"/>
    </row>
    <row r="225" spans="1:2" x14ac:dyDescent="0.25">
      <c r="A225" s="74"/>
      <c r="B225" s="74"/>
    </row>
    <row r="226" spans="1:2" x14ac:dyDescent="0.25">
      <c r="A226" s="74"/>
      <c r="B226" s="74"/>
    </row>
    <row r="227" spans="1:2" x14ac:dyDescent="0.25">
      <c r="A227" s="74"/>
      <c r="B227" s="74"/>
    </row>
    <row r="228" spans="1:2" x14ac:dyDescent="0.25">
      <c r="A228" s="74"/>
      <c r="B228" s="74"/>
    </row>
    <row r="229" spans="1:2" x14ac:dyDescent="0.25">
      <c r="A229" s="74"/>
      <c r="B229" s="74"/>
    </row>
    <row r="230" spans="1:2" x14ac:dyDescent="0.25">
      <c r="A230" s="74"/>
      <c r="B230" s="74"/>
    </row>
    <row r="231" spans="1:2" x14ac:dyDescent="0.25">
      <c r="A231" s="74"/>
      <c r="B231" s="74"/>
    </row>
    <row r="232" spans="1:2" x14ac:dyDescent="0.25">
      <c r="A232" s="74"/>
      <c r="B232" s="74"/>
    </row>
    <row r="233" spans="1:2" x14ac:dyDescent="0.25">
      <c r="A233" s="74"/>
      <c r="B233" s="74"/>
    </row>
    <row r="234" spans="1:2" x14ac:dyDescent="0.25">
      <c r="A234" s="74"/>
      <c r="B234" s="74"/>
    </row>
    <row r="235" spans="1:2" x14ac:dyDescent="0.25">
      <c r="A235" s="74"/>
      <c r="B235" s="74"/>
    </row>
    <row r="236" spans="1:2" x14ac:dyDescent="0.25">
      <c r="A236" s="74"/>
      <c r="B236" s="74"/>
    </row>
    <row r="237" spans="1:2" x14ac:dyDescent="0.25">
      <c r="A237" s="74"/>
      <c r="B237" s="74"/>
    </row>
    <row r="238" spans="1:2" x14ac:dyDescent="0.25">
      <c r="A238" s="74"/>
      <c r="B238" s="74"/>
    </row>
    <row r="239" spans="1:2" x14ac:dyDescent="0.25">
      <c r="A239" s="74"/>
      <c r="B239" s="74"/>
    </row>
    <row r="240" spans="1:2" x14ac:dyDescent="0.25">
      <c r="A240" s="74"/>
      <c r="B240" s="74"/>
    </row>
    <row r="241" spans="1:2" x14ac:dyDescent="0.25">
      <c r="A241" s="74"/>
      <c r="B241" s="74"/>
    </row>
    <row r="242" spans="1:2" x14ac:dyDescent="0.25">
      <c r="A242" s="74"/>
      <c r="B242" s="74"/>
    </row>
    <row r="243" spans="1:2" x14ac:dyDescent="0.25">
      <c r="A243" s="74"/>
      <c r="B243" s="74"/>
    </row>
    <row r="244" spans="1:2" x14ac:dyDescent="0.25">
      <c r="A244" s="74"/>
      <c r="B244" s="74"/>
    </row>
  </sheetData>
  <mergeCells count="25">
    <mergeCell ref="A25:B25"/>
    <mergeCell ref="A2:B2"/>
    <mergeCell ref="A6:B6"/>
    <mergeCell ref="A8:B8"/>
    <mergeCell ref="A18:B18"/>
    <mergeCell ref="A19:B19"/>
    <mergeCell ref="A91:B91"/>
    <mergeCell ref="A26:B26"/>
    <mergeCell ref="A31:B31"/>
    <mergeCell ref="A37:B37"/>
    <mergeCell ref="A38:B38"/>
    <mergeCell ref="A46:B46"/>
    <mergeCell ref="A54:B54"/>
    <mergeCell ref="A68:B68"/>
    <mergeCell ref="A69:B69"/>
    <mergeCell ref="A76:B76"/>
    <mergeCell ref="A83:B83"/>
    <mergeCell ref="A119:B119"/>
    <mergeCell ref="A127:B127"/>
    <mergeCell ref="A92:B92"/>
    <mergeCell ref="A97:B97"/>
    <mergeCell ref="A102:B102"/>
    <mergeCell ref="A108:B108"/>
    <mergeCell ref="A109:B109"/>
    <mergeCell ref="A114:B114"/>
  </mergeCells>
  <pageMargins left="0.7" right="0.7" top="0.75" bottom="0.75" header="0.3" footer="0.3"/>
  <pageSetup paperSize="9"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F249"/>
  <sheetViews>
    <sheetView workbookViewId="0">
      <selection activeCell="E32" sqref="E32"/>
    </sheetView>
  </sheetViews>
  <sheetFormatPr baseColWidth="10" defaultRowHeight="15" x14ac:dyDescent="0.25"/>
  <cols>
    <col min="1" max="1" width="15.140625" style="77" bestFit="1" customWidth="1"/>
    <col min="2" max="2" width="28.5703125" style="77" bestFit="1" customWidth="1"/>
    <col min="3" max="9" width="11.42578125" style="77"/>
    <col min="10" max="10" width="16.85546875" style="77" bestFit="1" customWidth="1"/>
    <col min="11" max="11" width="23" style="77" bestFit="1" customWidth="1"/>
    <col min="12" max="12" width="16.85546875" style="77" bestFit="1" customWidth="1"/>
    <col min="13" max="16384" width="11.42578125" style="77"/>
  </cols>
  <sheetData>
    <row r="1" spans="1:11" x14ac:dyDescent="0.25">
      <c r="C1" s="89" t="s">
        <v>106</v>
      </c>
      <c r="D1" s="89" t="s">
        <v>1</v>
      </c>
      <c r="E1" s="89" t="s">
        <v>2</v>
      </c>
      <c r="F1" s="89" t="s">
        <v>3</v>
      </c>
      <c r="G1" s="89" t="s">
        <v>4</v>
      </c>
      <c r="H1" s="89" t="s">
        <v>5</v>
      </c>
      <c r="J1" s="77" t="s">
        <v>168</v>
      </c>
      <c r="K1" s="77" t="s">
        <v>169</v>
      </c>
    </row>
    <row r="2" spans="1:11" x14ac:dyDescent="0.25">
      <c r="A2" s="134" t="s">
        <v>107</v>
      </c>
      <c r="B2" s="134"/>
      <c r="C2" s="78"/>
      <c r="D2" s="78"/>
      <c r="E2" s="78"/>
      <c r="F2" s="78"/>
      <c r="G2" s="78"/>
      <c r="H2" s="78"/>
      <c r="J2" s="103" t="s">
        <v>170</v>
      </c>
      <c r="K2" s="77" t="s">
        <v>171</v>
      </c>
    </row>
    <row r="3" spans="1:11" x14ac:dyDescent="0.25">
      <c r="A3" s="76" t="s">
        <v>173</v>
      </c>
      <c r="B3" s="76" t="s">
        <v>113</v>
      </c>
      <c r="C3" s="78">
        <v>0</v>
      </c>
      <c r="D3" s="78">
        <v>0</v>
      </c>
      <c r="E3" s="78">
        <v>0</v>
      </c>
      <c r="F3" s="78">
        <v>0</v>
      </c>
      <c r="G3" s="78">
        <v>0</v>
      </c>
      <c r="H3" s="78">
        <v>0</v>
      </c>
    </row>
    <row r="4" spans="1:11" x14ac:dyDescent="0.25">
      <c r="A4" s="76" t="s">
        <v>174</v>
      </c>
      <c r="B4" s="76" t="s">
        <v>113</v>
      </c>
      <c r="C4" s="78">
        <v>20</v>
      </c>
      <c r="D4" s="78">
        <v>20</v>
      </c>
      <c r="E4" s="78">
        <v>21</v>
      </c>
      <c r="F4" s="78">
        <v>22</v>
      </c>
      <c r="G4" s="78">
        <v>23</v>
      </c>
      <c r="H4" s="78">
        <v>24</v>
      </c>
    </row>
    <row r="5" spans="1:11" x14ac:dyDescent="0.25">
      <c r="A5" s="76"/>
      <c r="B5" s="76"/>
      <c r="C5" s="78"/>
      <c r="D5" s="78"/>
      <c r="E5" s="78"/>
      <c r="F5" s="78"/>
      <c r="G5" s="78"/>
      <c r="H5" s="78"/>
    </row>
    <row r="6" spans="1:11" x14ac:dyDescent="0.25">
      <c r="A6" s="134" t="s">
        <v>122</v>
      </c>
      <c r="B6" s="134"/>
      <c r="C6" s="78"/>
      <c r="D6" s="78"/>
      <c r="E6" s="78"/>
      <c r="F6" s="78"/>
      <c r="G6" s="78"/>
      <c r="H6" s="78"/>
    </row>
    <row r="7" spans="1:11" x14ac:dyDescent="0.25">
      <c r="A7" s="76" t="s">
        <v>123</v>
      </c>
      <c r="B7" s="84">
        <v>0.1</v>
      </c>
      <c r="C7" s="78"/>
      <c r="D7" s="78"/>
      <c r="E7" s="78"/>
      <c r="F7" s="78"/>
      <c r="G7" s="78"/>
      <c r="H7" s="78"/>
    </row>
    <row r="8" spans="1:11" x14ac:dyDescent="0.25">
      <c r="A8" s="134" t="s">
        <v>116</v>
      </c>
      <c r="B8" s="134"/>
      <c r="C8" s="78"/>
      <c r="D8" s="78"/>
      <c r="E8" s="78"/>
      <c r="F8" s="78"/>
      <c r="G8" s="78"/>
      <c r="H8" s="78"/>
    </row>
    <row r="9" spans="1:11" x14ac:dyDescent="0.25">
      <c r="A9" s="76" t="s">
        <v>173</v>
      </c>
      <c r="B9" s="76" t="s">
        <v>117</v>
      </c>
      <c r="C9" s="78">
        <v>0</v>
      </c>
      <c r="D9" s="78">
        <v>0</v>
      </c>
      <c r="E9" s="78">
        <v>0</v>
      </c>
      <c r="F9" s="78">
        <v>0</v>
      </c>
      <c r="G9" s="78">
        <v>0</v>
      </c>
      <c r="H9" s="78">
        <v>0</v>
      </c>
    </row>
    <row r="10" spans="1:11" x14ac:dyDescent="0.25">
      <c r="A10" s="76" t="s">
        <v>174</v>
      </c>
      <c r="B10" s="76" t="s">
        <v>117</v>
      </c>
      <c r="C10" s="78">
        <v>2</v>
      </c>
      <c r="D10" s="78">
        <v>2</v>
      </c>
      <c r="E10" s="78">
        <v>3</v>
      </c>
      <c r="F10" s="78">
        <v>4</v>
      </c>
      <c r="G10" s="78">
        <v>5</v>
      </c>
      <c r="H10" s="78">
        <v>6</v>
      </c>
    </row>
    <row r="11" spans="1:11" x14ac:dyDescent="0.25">
      <c r="A11" s="76"/>
      <c r="B11" s="76"/>
      <c r="C11" s="78"/>
      <c r="D11" s="78"/>
      <c r="E11" s="78"/>
      <c r="F11" s="78"/>
      <c r="G11" s="78"/>
      <c r="H11" s="78"/>
    </row>
    <row r="12" spans="1:11" x14ac:dyDescent="0.25">
      <c r="A12" s="76" t="s">
        <v>175</v>
      </c>
      <c r="B12" s="76" t="s">
        <v>140</v>
      </c>
      <c r="C12" s="86">
        <f>C10-C9</f>
        <v>2</v>
      </c>
      <c r="D12" s="86">
        <f t="shared" ref="D12:H12" si="0">D10-D9</f>
        <v>2</v>
      </c>
      <c r="E12" s="86">
        <f t="shared" si="0"/>
        <v>3</v>
      </c>
      <c r="F12" s="86">
        <f t="shared" si="0"/>
        <v>4</v>
      </c>
      <c r="G12" s="86">
        <f t="shared" si="0"/>
        <v>5</v>
      </c>
      <c r="H12" s="86">
        <f t="shared" si="0"/>
        <v>6</v>
      </c>
    </row>
    <row r="13" spans="1:11" x14ac:dyDescent="0.25">
      <c r="A13" s="76"/>
      <c r="B13" s="76"/>
      <c r="C13" s="86">
        <v>0</v>
      </c>
      <c r="D13" s="86">
        <v>0</v>
      </c>
      <c r="E13" s="86">
        <v>0</v>
      </c>
      <c r="F13" s="86">
        <v>0</v>
      </c>
      <c r="G13" s="86">
        <v>0</v>
      </c>
      <c r="H13" s="86">
        <v>0</v>
      </c>
    </row>
    <row r="14" spans="1:11" x14ac:dyDescent="0.25">
      <c r="A14" s="76"/>
      <c r="B14" s="76"/>
      <c r="C14" s="86">
        <v>0</v>
      </c>
      <c r="D14" s="86">
        <v>0</v>
      </c>
      <c r="E14" s="86">
        <v>0</v>
      </c>
      <c r="F14" s="86">
        <v>0</v>
      </c>
      <c r="G14" s="86">
        <v>0</v>
      </c>
      <c r="H14" s="86">
        <v>0</v>
      </c>
    </row>
    <row r="15" spans="1:11" x14ac:dyDescent="0.25">
      <c r="A15" s="76"/>
      <c r="B15" s="76"/>
      <c r="C15" s="86">
        <v>0</v>
      </c>
      <c r="D15" s="86">
        <v>0</v>
      </c>
      <c r="E15" s="86">
        <v>0</v>
      </c>
      <c r="F15" s="86">
        <v>0</v>
      </c>
      <c r="G15" s="86">
        <v>0</v>
      </c>
      <c r="H15" s="86">
        <v>0</v>
      </c>
    </row>
    <row r="16" spans="1:11" x14ac:dyDescent="0.25">
      <c r="A16" s="76"/>
      <c r="B16" s="76"/>
      <c r="C16" s="86">
        <v>0</v>
      </c>
      <c r="D16" s="86">
        <v>0</v>
      </c>
      <c r="E16" s="86">
        <v>0</v>
      </c>
      <c r="F16" s="86">
        <v>0</v>
      </c>
      <c r="G16" s="86">
        <v>0</v>
      </c>
      <c r="H16" s="86">
        <v>0</v>
      </c>
    </row>
    <row r="17" spans="1:32" x14ac:dyDescent="0.25">
      <c r="A17" s="76"/>
      <c r="B17" s="76"/>
      <c r="C17" s="86">
        <v>0</v>
      </c>
      <c r="D17" s="86">
        <v>0</v>
      </c>
      <c r="E17" s="86">
        <v>0</v>
      </c>
      <c r="F17" s="86">
        <v>0</v>
      </c>
      <c r="G17" s="86">
        <v>0</v>
      </c>
      <c r="H17" s="86">
        <v>0</v>
      </c>
    </row>
    <row r="18" spans="1:32" x14ac:dyDescent="0.25">
      <c r="A18" s="134" t="s">
        <v>163</v>
      </c>
      <c r="B18" s="134"/>
      <c r="D18" s="85">
        <v>0.1</v>
      </c>
      <c r="E18" s="85">
        <v>0.1</v>
      </c>
      <c r="F18" s="85">
        <v>0.1</v>
      </c>
      <c r="G18" s="85">
        <v>0.1</v>
      </c>
      <c r="H18" s="85">
        <v>0.1</v>
      </c>
    </row>
    <row r="19" spans="1:32" x14ac:dyDescent="0.25">
      <c r="A19" s="134" t="s">
        <v>164</v>
      </c>
      <c r="B19" s="134"/>
      <c r="D19" s="85">
        <v>0.15</v>
      </c>
      <c r="E19" s="85">
        <v>0.15</v>
      </c>
      <c r="F19" s="85">
        <v>0.15</v>
      </c>
      <c r="G19" s="85">
        <v>0.15</v>
      </c>
      <c r="H19" s="85">
        <v>0.15</v>
      </c>
    </row>
    <row r="20" spans="1:32" hidden="1" x14ac:dyDescent="0.25"/>
    <row r="21" spans="1:32" hidden="1" x14ac:dyDescent="0.25"/>
    <row r="22" spans="1:32" hidden="1" x14ac:dyDescent="0.25"/>
    <row r="23" spans="1:32" hidden="1" x14ac:dyDescent="0.25"/>
    <row r="25" spans="1:32" customFormat="1" ht="15.75" thickBot="1" x14ac:dyDescent="0.3">
      <c r="A25" s="132" t="s">
        <v>143</v>
      </c>
      <c r="B25" s="132"/>
      <c r="C25" s="89" t="s">
        <v>89</v>
      </c>
      <c r="D25" s="96">
        <f>(((12*D3)*D75)+((12*D4)*D82)+((12*D5)*D89))</f>
        <v>3600</v>
      </c>
      <c r="E25" s="96">
        <f>(((12*E3)*E75)+((12*E4)*E82)+((12*E5)*E89))</f>
        <v>5040</v>
      </c>
      <c r="F25" s="96">
        <f>(((12*F3)*F75)+((12*F4)*F82)+((12*F5)*F89))</f>
        <v>6600</v>
      </c>
      <c r="G25" s="96">
        <f>(((12*G3)*G75)+((12*G4)*G82)+((12*G5)*G89))</f>
        <v>8280</v>
      </c>
      <c r="H25" s="96">
        <f>(((12*H3)*H75)+((12*H4)*H82)+((12*H5)*H89))</f>
        <v>10080</v>
      </c>
      <c r="I25" s="77"/>
      <c r="R25" s="77"/>
      <c r="S25" s="77"/>
      <c r="T25" s="77"/>
      <c r="U25" s="77"/>
      <c r="V25" s="77"/>
      <c r="W25" s="77"/>
      <c r="X25" s="77"/>
      <c r="Y25" s="77"/>
      <c r="Z25" s="77"/>
      <c r="AA25" s="77"/>
      <c r="AB25" s="77"/>
      <c r="AC25" s="77"/>
      <c r="AD25" s="77"/>
      <c r="AE25" s="77"/>
      <c r="AF25" s="77"/>
    </row>
    <row r="26" spans="1:32" customFormat="1" x14ac:dyDescent="0.25">
      <c r="A26" s="135" t="s">
        <v>173</v>
      </c>
      <c r="B26" s="135"/>
      <c r="C26" s="93" t="s">
        <v>89</v>
      </c>
      <c r="D26" s="93">
        <f>((12*D3)*D75)</f>
        <v>0</v>
      </c>
      <c r="E26" s="93">
        <f>((12*E3)*E75)</f>
        <v>0</v>
      </c>
      <c r="F26" s="93">
        <f>((12*F3)*F75)</f>
        <v>0</v>
      </c>
      <c r="G26" s="93">
        <f>((12*G3)*G75)</f>
        <v>0</v>
      </c>
      <c r="H26" s="93">
        <f>((12*H3)*H75)</f>
        <v>0</v>
      </c>
      <c r="I26" s="77"/>
      <c r="R26" s="77"/>
      <c r="S26" s="77"/>
      <c r="T26" s="77"/>
      <c r="U26" s="77"/>
      <c r="V26" s="77"/>
      <c r="W26" s="77"/>
      <c r="X26" s="77"/>
      <c r="Y26" s="77"/>
      <c r="Z26" s="77"/>
      <c r="AA26" s="77"/>
      <c r="AB26" s="77"/>
      <c r="AC26" s="77"/>
      <c r="AD26" s="77"/>
      <c r="AE26" s="77"/>
      <c r="AF26" s="77"/>
    </row>
    <row r="27" spans="1:32" customFormat="1" x14ac:dyDescent="0.25">
      <c r="B27" s="74" t="s">
        <v>176</v>
      </c>
      <c r="C27" s="78"/>
      <c r="D27" s="86">
        <f>$D$76*($D$3*12)</f>
        <v>0</v>
      </c>
      <c r="E27" s="86">
        <f>$D$76*($D$3*12)</f>
        <v>0</v>
      </c>
      <c r="F27" s="86">
        <f>$D$76*($D$3*12)</f>
        <v>0</v>
      </c>
      <c r="G27" s="86">
        <f>$D$76*($D$3*12)</f>
        <v>0</v>
      </c>
      <c r="H27" s="86">
        <f>$D$76*($D$3*12)</f>
        <v>0</v>
      </c>
      <c r="I27" s="91" t="s">
        <v>160</v>
      </c>
      <c r="R27" s="77"/>
      <c r="S27" s="77"/>
      <c r="T27" s="77"/>
      <c r="U27" s="77"/>
      <c r="V27" s="77"/>
      <c r="W27" s="77"/>
      <c r="X27" s="77"/>
      <c r="Y27" s="77"/>
      <c r="Z27" s="77"/>
      <c r="AA27" s="77"/>
      <c r="AB27" s="77"/>
      <c r="AC27" s="77"/>
      <c r="AD27" s="77"/>
      <c r="AE27" s="77"/>
      <c r="AF27" s="77"/>
    </row>
    <row r="28" spans="1:32" customFormat="1" x14ac:dyDescent="0.25">
      <c r="B28" s="74" t="s">
        <v>142</v>
      </c>
      <c r="C28" s="78"/>
      <c r="D28" s="78"/>
      <c r="E28" s="78"/>
      <c r="F28" s="78"/>
      <c r="G28" s="78"/>
      <c r="H28" s="78"/>
      <c r="I28" s="88"/>
      <c r="R28" s="77"/>
      <c r="S28" s="77"/>
      <c r="T28" s="77"/>
      <c r="U28" s="77"/>
      <c r="V28" s="77"/>
      <c r="W28" s="77"/>
      <c r="X28" s="77"/>
      <c r="Y28" s="77"/>
      <c r="Z28" s="77"/>
      <c r="AA28" s="77"/>
      <c r="AB28" s="77"/>
      <c r="AC28" s="77"/>
      <c r="AD28" s="77"/>
      <c r="AE28" s="77"/>
      <c r="AF28" s="77"/>
    </row>
    <row r="29" spans="1:32" customFormat="1" x14ac:dyDescent="0.25">
      <c r="B29" s="74" t="s">
        <v>166</v>
      </c>
      <c r="C29" s="78"/>
      <c r="D29" s="86">
        <f>$D$44/$D$76</f>
        <v>0</v>
      </c>
      <c r="E29" s="86">
        <f>$D$44/$D$76</f>
        <v>0</v>
      </c>
      <c r="F29" s="86">
        <f>$D$44/$D$76</f>
        <v>0</v>
      </c>
      <c r="G29" s="86">
        <f>$D$44/$D$76</f>
        <v>0</v>
      </c>
      <c r="H29" s="86">
        <f>$D$44/$D$76</f>
        <v>0</v>
      </c>
      <c r="I29" s="87"/>
      <c r="R29" s="77"/>
      <c r="S29" s="77"/>
      <c r="T29" s="77"/>
      <c r="U29" s="77"/>
      <c r="V29" s="77"/>
      <c r="W29" s="77"/>
      <c r="X29" s="77"/>
      <c r="Y29" s="77"/>
      <c r="Z29" s="77"/>
      <c r="AA29" s="77"/>
      <c r="AB29" s="77"/>
      <c r="AC29" s="77"/>
      <c r="AD29" s="77"/>
      <c r="AE29" s="77"/>
      <c r="AF29" s="77"/>
    </row>
    <row r="30" spans="1:32" customFormat="1" ht="15.75" thickBot="1" x14ac:dyDescent="0.3">
      <c r="B30" s="74" t="s">
        <v>167</v>
      </c>
      <c r="C30" s="78"/>
      <c r="D30" s="86">
        <f>D50/D75</f>
        <v>0</v>
      </c>
      <c r="E30" s="86">
        <f>E50/E75</f>
        <v>0</v>
      </c>
      <c r="F30" s="86">
        <f>F50/F75</f>
        <v>0</v>
      </c>
      <c r="G30" s="86">
        <f>G50/G75</f>
        <v>0</v>
      </c>
      <c r="H30" s="86">
        <f>H50/H75</f>
        <v>0</v>
      </c>
      <c r="I30" s="87"/>
      <c r="R30" s="77"/>
      <c r="S30" s="77"/>
      <c r="T30" s="77"/>
      <c r="U30" s="77"/>
      <c r="V30" s="77"/>
      <c r="W30" s="77"/>
      <c r="X30" s="77"/>
      <c r="Y30" s="77"/>
      <c r="Z30" s="77"/>
      <c r="AA30" s="77"/>
      <c r="AB30" s="77"/>
      <c r="AC30" s="77"/>
      <c r="AD30" s="77"/>
      <c r="AE30" s="77"/>
      <c r="AF30" s="77"/>
    </row>
    <row r="31" spans="1:32" customFormat="1" x14ac:dyDescent="0.25">
      <c r="A31" s="135" t="s">
        <v>174</v>
      </c>
      <c r="B31" s="135"/>
      <c r="C31" s="93" t="s">
        <v>89</v>
      </c>
      <c r="D31" s="93">
        <f>((12*D4)*D82)</f>
        <v>3600</v>
      </c>
      <c r="E31" s="93">
        <f>((12*E4)*E82)</f>
        <v>5040</v>
      </c>
      <c r="F31" s="93">
        <f>((12*F4)*F82)</f>
        <v>6600</v>
      </c>
      <c r="G31" s="93">
        <f>((12*G4)*G82)</f>
        <v>8280</v>
      </c>
      <c r="H31" s="93">
        <f>((12*H4)*H82)</f>
        <v>10080</v>
      </c>
      <c r="I31" s="87"/>
      <c r="R31" s="77"/>
      <c r="S31" s="77"/>
      <c r="T31" s="77"/>
      <c r="U31" s="77"/>
      <c r="V31" s="77"/>
      <c r="W31" s="77"/>
      <c r="X31" s="77"/>
      <c r="Y31" s="77"/>
      <c r="Z31" s="77"/>
      <c r="AA31" s="77"/>
      <c r="AB31" s="77"/>
      <c r="AC31" s="77"/>
      <c r="AD31" s="77"/>
      <c r="AE31" s="77"/>
      <c r="AF31" s="77"/>
    </row>
    <row r="32" spans="1:32" customFormat="1" x14ac:dyDescent="0.25">
      <c r="B32" s="74" t="s">
        <v>178</v>
      </c>
      <c r="C32" s="78"/>
      <c r="D32" s="86">
        <f>$D$4*($D$83*12)</f>
        <v>2400</v>
      </c>
      <c r="E32" s="86">
        <f>$D$4*($D$83*12)</f>
        <v>2400</v>
      </c>
      <c r="F32" s="86">
        <f>$D$4*($D$83*12)</f>
        <v>2400</v>
      </c>
      <c r="G32" s="86">
        <f>$D$4*($D$83*12)</f>
        <v>2400</v>
      </c>
      <c r="H32" s="86">
        <f>$D$4*($D$83*12)</f>
        <v>2400</v>
      </c>
      <c r="I32" s="87"/>
      <c r="R32" s="77"/>
      <c r="S32" s="77"/>
      <c r="T32" s="77"/>
      <c r="U32" s="77"/>
      <c r="V32" s="77"/>
      <c r="W32" s="77"/>
      <c r="X32" s="77"/>
      <c r="Y32" s="77"/>
      <c r="Z32" s="77"/>
      <c r="AA32" s="77"/>
      <c r="AB32" s="77"/>
      <c r="AC32" s="77"/>
      <c r="AD32" s="77"/>
      <c r="AE32" s="77"/>
      <c r="AF32" s="77"/>
    </row>
    <row r="33" spans="1:32" customFormat="1" x14ac:dyDescent="0.25">
      <c r="B33" s="74" t="s">
        <v>142</v>
      </c>
      <c r="C33" s="78"/>
      <c r="D33" s="78"/>
      <c r="E33" s="78"/>
      <c r="F33" s="78"/>
      <c r="G33" s="78"/>
      <c r="H33" s="78"/>
      <c r="I33" s="87"/>
      <c r="R33" s="77"/>
      <c r="S33" s="77"/>
      <c r="T33" s="77"/>
      <c r="U33" s="77"/>
      <c r="V33" s="77"/>
      <c r="W33" s="77"/>
      <c r="X33" s="77"/>
      <c r="Y33" s="77"/>
      <c r="Z33" s="77"/>
      <c r="AA33" s="77"/>
      <c r="AB33" s="77"/>
      <c r="AC33" s="77"/>
      <c r="AD33" s="77"/>
      <c r="AE33" s="77"/>
      <c r="AF33" s="77"/>
    </row>
    <row r="34" spans="1:32" customFormat="1" x14ac:dyDescent="0.25">
      <c r="B34" s="74" t="s">
        <v>166</v>
      </c>
      <c r="C34" s="78"/>
      <c r="D34" s="86">
        <f>$D$52/$D$83</f>
        <v>24</v>
      </c>
      <c r="E34" s="86">
        <f>$D$52/$D$83</f>
        <v>24</v>
      </c>
      <c r="F34" s="86">
        <f>$D$52/$D$83</f>
        <v>24</v>
      </c>
      <c r="G34" s="86">
        <f>$D$52/$D$83</f>
        <v>24</v>
      </c>
      <c r="H34" s="86">
        <f>$D$52/$D$83</f>
        <v>24</v>
      </c>
      <c r="I34" s="87"/>
      <c r="R34" s="77"/>
      <c r="S34" s="77"/>
      <c r="T34" s="77"/>
      <c r="U34" s="77"/>
      <c r="V34" s="77"/>
      <c r="W34" s="77"/>
      <c r="X34" s="77"/>
      <c r="Y34" s="77"/>
      <c r="Z34" s="77"/>
      <c r="AA34" s="77"/>
      <c r="AB34" s="77"/>
      <c r="AC34" s="77"/>
      <c r="AD34" s="77"/>
      <c r="AE34" s="77"/>
      <c r="AF34" s="77"/>
    </row>
    <row r="35" spans="1:32" customFormat="1" x14ac:dyDescent="0.25">
      <c r="B35" s="74" t="s">
        <v>167</v>
      </c>
      <c r="C35" s="78"/>
      <c r="D35" s="86">
        <f>D58/D82</f>
        <v>27.733333333333334</v>
      </c>
      <c r="E35" s="86">
        <f>E58/E82</f>
        <v>31.6</v>
      </c>
      <c r="F35" s="86">
        <f>F58/F82</f>
        <v>36.799999999999997</v>
      </c>
      <c r="G35" s="86">
        <f>G58/G82</f>
        <v>42.666666666666664</v>
      </c>
      <c r="H35" s="86">
        <f>H58/H82</f>
        <v>48.914285714285711</v>
      </c>
      <c r="I35" s="87"/>
      <c r="R35" s="77"/>
      <c r="S35" s="77"/>
      <c r="T35" s="77"/>
      <c r="U35" s="77"/>
      <c r="V35" s="77"/>
      <c r="W35" s="77"/>
      <c r="X35" s="77"/>
      <c r="Y35" s="77"/>
      <c r="Z35" s="77"/>
      <c r="AA35" s="77"/>
      <c r="AB35" s="77"/>
      <c r="AC35" s="77"/>
      <c r="AD35" s="77"/>
      <c r="AE35" s="77"/>
      <c r="AF35" s="77"/>
    </row>
    <row r="36" spans="1:32" hidden="1" x14ac:dyDescent="0.25">
      <c r="A36" s="135" t="s">
        <v>110</v>
      </c>
      <c r="B36" s="135"/>
      <c r="C36" s="93" t="s">
        <v>89</v>
      </c>
      <c r="D36" s="93">
        <f>((12*D5)*D89)</f>
        <v>0</v>
      </c>
      <c r="E36" s="93">
        <f>((12*E5)*E89)</f>
        <v>0</v>
      </c>
      <c r="F36" s="93">
        <f>((12*F5)*F89)</f>
        <v>0</v>
      </c>
      <c r="G36" s="93">
        <f>((12*G5)*G89)</f>
        <v>0</v>
      </c>
      <c r="H36" s="93">
        <f>((12*H5)*H89)</f>
        <v>0</v>
      </c>
    </row>
    <row r="37" spans="1:32" hidden="1" x14ac:dyDescent="0.25">
      <c r="A37"/>
      <c r="B37" s="74" t="s">
        <v>158</v>
      </c>
      <c r="C37" s="78"/>
      <c r="D37" s="86">
        <f>$D$90*($D$5*12)</f>
        <v>0</v>
      </c>
      <c r="E37" s="86">
        <f>$D$90*($D$5*12)</f>
        <v>0</v>
      </c>
      <c r="F37" s="86">
        <f>$D$90*($D$5*12)</f>
        <v>0</v>
      </c>
      <c r="G37" s="86">
        <f>$D$90*($D$5*12)</f>
        <v>0</v>
      </c>
      <c r="H37" s="86">
        <f>$D$90*($D$5*12)</f>
        <v>0</v>
      </c>
    </row>
    <row r="38" spans="1:32" hidden="1" x14ac:dyDescent="0.25">
      <c r="A38"/>
      <c r="B38" s="74" t="s">
        <v>142</v>
      </c>
      <c r="C38" s="78"/>
      <c r="D38" s="78"/>
      <c r="E38" s="78"/>
      <c r="F38" s="78"/>
      <c r="G38" s="78"/>
      <c r="H38" s="78"/>
    </row>
    <row r="39" spans="1:32" hidden="1" x14ac:dyDescent="0.25">
      <c r="A39"/>
      <c r="B39" s="74" t="s">
        <v>166</v>
      </c>
      <c r="C39" s="78"/>
      <c r="D39" s="86" t="e">
        <f>$D$60/$D$90</f>
        <v>#DIV/0!</v>
      </c>
      <c r="E39" s="86" t="e">
        <f>$D$60/$D$90</f>
        <v>#DIV/0!</v>
      </c>
      <c r="F39" s="86" t="e">
        <f>$D$60/$D$90</f>
        <v>#DIV/0!</v>
      </c>
      <c r="G39" s="86" t="e">
        <f>$D$60/$D$90</f>
        <v>#DIV/0!</v>
      </c>
      <c r="H39" s="86" t="e">
        <f>$D$60/$D$90</f>
        <v>#DIV/0!</v>
      </c>
    </row>
    <row r="40" spans="1:32" hidden="1" x14ac:dyDescent="0.25">
      <c r="A40"/>
      <c r="B40" s="74" t="s">
        <v>167</v>
      </c>
      <c r="C40" s="78"/>
      <c r="D40" s="86" t="e">
        <f>D66/D89</f>
        <v>#DIV/0!</v>
      </c>
      <c r="E40" s="86" t="e">
        <f>E66/E89</f>
        <v>#DIV/0!</v>
      </c>
      <c r="F40" s="86" t="e">
        <f>F66/F89</f>
        <v>#DIV/0!</v>
      </c>
      <c r="G40" s="86" t="e">
        <f>G66/G89</f>
        <v>#DIV/0!</v>
      </c>
      <c r="H40" s="86" t="e">
        <f>H66/H89</f>
        <v>#DIV/0!</v>
      </c>
    </row>
    <row r="41" spans="1:32" x14ac:dyDescent="0.25">
      <c r="A41" s="76"/>
      <c r="B41" s="76"/>
      <c r="C41" s="78"/>
      <c r="D41" s="78"/>
      <c r="E41" s="78"/>
      <c r="F41" s="78"/>
      <c r="G41" s="78"/>
      <c r="H41" s="78"/>
    </row>
    <row r="42" spans="1:32" ht="15.75" thickBot="1" x14ac:dyDescent="0.3">
      <c r="A42" s="132" t="s">
        <v>112</v>
      </c>
      <c r="B42" s="132"/>
      <c r="C42" s="89" t="s">
        <v>89</v>
      </c>
      <c r="D42" s="96">
        <f>D50+D58+D66</f>
        <v>416</v>
      </c>
      <c r="E42" s="96">
        <f t="shared" ref="E42:H42" si="1">E50+E58+E66</f>
        <v>632</v>
      </c>
      <c r="F42" s="96">
        <f t="shared" si="1"/>
        <v>920</v>
      </c>
      <c r="G42" s="96">
        <f t="shared" si="1"/>
        <v>1280</v>
      </c>
      <c r="H42" s="96">
        <f t="shared" si="1"/>
        <v>1712</v>
      </c>
    </row>
    <row r="43" spans="1:32" ht="15.75" thickBot="1" x14ac:dyDescent="0.3">
      <c r="A43" s="133" t="s">
        <v>173</v>
      </c>
      <c r="B43" s="133"/>
      <c r="C43" s="89" t="s">
        <v>106</v>
      </c>
      <c r="D43" s="89" t="s">
        <v>1</v>
      </c>
      <c r="E43" s="89" t="s">
        <v>2</v>
      </c>
      <c r="F43" s="89" t="s">
        <v>3</v>
      </c>
      <c r="G43" s="89" t="s">
        <v>4</v>
      </c>
      <c r="H43" s="89" t="s">
        <v>5</v>
      </c>
    </row>
    <row r="44" spans="1:32" x14ac:dyDescent="0.25">
      <c r="A44" s="76"/>
      <c r="B44" s="74" t="s">
        <v>114</v>
      </c>
      <c r="C44" s="86"/>
      <c r="D44" s="86">
        <f>($D$9*12)*D76</f>
        <v>0</v>
      </c>
      <c r="E44" s="86">
        <f>($E$9*12)*E76</f>
        <v>0</v>
      </c>
      <c r="F44" s="86">
        <f>($F$9*12)*F76</f>
        <v>0</v>
      </c>
      <c r="G44" s="86">
        <f>($G$9*12)*G76</f>
        <v>0</v>
      </c>
      <c r="H44" s="86">
        <f>($H$9*12)*H76</f>
        <v>0</v>
      </c>
    </row>
    <row r="45" spans="1:32" x14ac:dyDescent="0.25">
      <c r="A45" s="108" t="s">
        <v>127</v>
      </c>
      <c r="B45" s="74" t="s">
        <v>115</v>
      </c>
      <c r="C45" s="86"/>
      <c r="D45" s="99">
        <f>(D9*12)*D77</f>
        <v>0</v>
      </c>
      <c r="E45" s="99">
        <f>(E9*12)*E77</f>
        <v>0</v>
      </c>
      <c r="F45" s="99">
        <f>(F9*12)*F77</f>
        <v>0</v>
      </c>
      <c r="G45" s="99">
        <f>(G9*12)*G77</f>
        <v>0</v>
      </c>
      <c r="H45" s="99">
        <f>(H9*12)*H77</f>
        <v>0</v>
      </c>
    </row>
    <row r="46" spans="1:32" x14ac:dyDescent="0.25">
      <c r="A46" s="76"/>
      <c r="B46" s="81" t="s">
        <v>121</v>
      </c>
      <c r="C46" s="86"/>
      <c r="D46" s="99">
        <f>((D79*(12*D16)))</f>
        <v>0</v>
      </c>
      <c r="E46" s="99">
        <f t="shared" ref="E46:H46" si="2">((E79*(12*E16)))</f>
        <v>0</v>
      </c>
      <c r="F46" s="99">
        <f t="shared" si="2"/>
        <v>0</v>
      </c>
      <c r="G46" s="99">
        <f t="shared" si="2"/>
        <v>0</v>
      </c>
      <c r="H46" s="99">
        <f t="shared" si="2"/>
        <v>0</v>
      </c>
    </row>
    <row r="47" spans="1:32" x14ac:dyDescent="0.25">
      <c r="A47" s="76"/>
      <c r="B47" s="82" t="s">
        <v>126</v>
      </c>
      <c r="C47" s="86"/>
      <c r="D47" s="99">
        <f>D44+D45+D46</f>
        <v>0</v>
      </c>
      <c r="E47" s="99">
        <f>SUM(E44:E46)</f>
        <v>0</v>
      </c>
      <c r="F47" s="99">
        <f t="shared" ref="F47:H47" si="3">SUM(F44:F46)</f>
        <v>0</v>
      </c>
      <c r="G47" s="99">
        <f t="shared" si="3"/>
        <v>0</v>
      </c>
      <c r="H47" s="99">
        <f t="shared" si="3"/>
        <v>0</v>
      </c>
    </row>
    <row r="48" spans="1:32" x14ac:dyDescent="0.25">
      <c r="A48" s="76"/>
      <c r="B48" s="74"/>
      <c r="C48" s="78"/>
      <c r="D48" s="78"/>
      <c r="E48" s="78"/>
      <c r="F48" s="78"/>
      <c r="G48" s="78"/>
      <c r="H48" s="78"/>
    </row>
    <row r="49" spans="1:11" x14ac:dyDescent="0.25">
      <c r="A49" s="76"/>
      <c r="B49" s="83" t="s">
        <v>124</v>
      </c>
      <c r="C49" s="99"/>
      <c r="D49" s="99">
        <f>C50</f>
        <v>0</v>
      </c>
      <c r="E49" s="99">
        <f t="shared" ref="E49:H49" si="4">D50</f>
        <v>0</v>
      </c>
      <c r="F49" s="99">
        <f t="shared" si="4"/>
        <v>0</v>
      </c>
      <c r="G49" s="99">
        <f t="shared" si="4"/>
        <v>0</v>
      </c>
      <c r="H49" s="99">
        <f t="shared" si="4"/>
        <v>0</v>
      </c>
    </row>
    <row r="50" spans="1:11" ht="15.75" thickBot="1" x14ac:dyDescent="0.3">
      <c r="A50" s="76"/>
      <c r="B50" s="83" t="s">
        <v>125</v>
      </c>
      <c r="C50" s="99">
        <v>0</v>
      </c>
      <c r="D50" s="99">
        <f>D47+C50</f>
        <v>0</v>
      </c>
      <c r="E50" s="99">
        <f>E47+D50</f>
        <v>0</v>
      </c>
      <c r="F50" s="99">
        <f t="shared" ref="F50:H50" si="5">F47+E50</f>
        <v>0</v>
      </c>
      <c r="G50" s="99">
        <f t="shared" si="5"/>
        <v>0</v>
      </c>
      <c r="H50" s="99">
        <f t="shared" si="5"/>
        <v>0</v>
      </c>
    </row>
    <row r="51" spans="1:11" ht="15.75" thickBot="1" x14ac:dyDescent="0.3">
      <c r="A51" s="133" t="s">
        <v>174</v>
      </c>
      <c r="B51" s="133"/>
      <c r="C51" s="89" t="s">
        <v>106</v>
      </c>
      <c r="D51" s="89" t="s">
        <v>1</v>
      </c>
      <c r="E51" s="89" t="s">
        <v>2</v>
      </c>
      <c r="F51" s="89" t="s">
        <v>3</v>
      </c>
      <c r="G51" s="89" t="s">
        <v>4</v>
      </c>
      <c r="H51" s="89" t="s">
        <v>5</v>
      </c>
    </row>
    <row r="52" spans="1:11" x14ac:dyDescent="0.25">
      <c r="A52" s="76"/>
      <c r="B52" s="74" t="s">
        <v>114</v>
      </c>
      <c r="C52" s="86"/>
      <c r="D52" s="86">
        <f>(D10*12)*D83</f>
        <v>240</v>
      </c>
      <c r="E52" s="86">
        <f t="shared" ref="E52:H52" si="6">(E10*12)*E83</f>
        <v>360</v>
      </c>
      <c r="F52" s="86">
        <f t="shared" si="6"/>
        <v>480</v>
      </c>
      <c r="G52" s="86">
        <f t="shared" si="6"/>
        <v>600</v>
      </c>
      <c r="H52" s="86">
        <f t="shared" si="6"/>
        <v>720</v>
      </c>
    </row>
    <row r="53" spans="1:11" x14ac:dyDescent="0.25">
      <c r="A53" s="108" t="s">
        <v>127</v>
      </c>
      <c r="B53" s="95" t="s">
        <v>115</v>
      </c>
      <c r="C53" s="86"/>
      <c r="D53" s="99">
        <f>(12*D10)*D77</f>
        <v>-120</v>
      </c>
      <c r="E53" s="99">
        <f>(12*E10)*E77</f>
        <v>-180</v>
      </c>
      <c r="F53" s="99">
        <f>(12*F10)*F77</f>
        <v>-240</v>
      </c>
      <c r="G53" s="99">
        <f>(12*G10)*G77</f>
        <v>-300</v>
      </c>
      <c r="H53" s="99">
        <f>(12*H10)*H77</f>
        <v>-360</v>
      </c>
    </row>
    <row r="54" spans="1:11" x14ac:dyDescent="0.25">
      <c r="A54" s="76"/>
      <c r="B54" s="109" t="s">
        <v>121</v>
      </c>
      <c r="C54" s="86"/>
      <c r="D54" s="99">
        <f>(D86*(12*D12))</f>
        <v>96</v>
      </c>
      <c r="E54" s="99">
        <f t="shared" ref="E54:H54" si="7">(E86*(12*E12))</f>
        <v>36</v>
      </c>
      <c r="F54" s="99">
        <f t="shared" si="7"/>
        <v>48</v>
      </c>
      <c r="G54" s="99">
        <f t="shared" si="7"/>
        <v>60</v>
      </c>
      <c r="H54" s="99">
        <f t="shared" si="7"/>
        <v>72</v>
      </c>
    </row>
    <row r="55" spans="1:11" x14ac:dyDescent="0.25">
      <c r="A55" s="76"/>
      <c r="B55" s="82" t="s">
        <v>126</v>
      </c>
      <c r="C55" s="86"/>
      <c r="D55" s="99">
        <f>D52+D53+D54</f>
        <v>216</v>
      </c>
      <c r="E55" s="99">
        <f t="shared" ref="E55:H55" si="8">E52+E53+E54</f>
        <v>216</v>
      </c>
      <c r="F55" s="99">
        <f t="shared" si="8"/>
        <v>288</v>
      </c>
      <c r="G55" s="99">
        <f t="shared" si="8"/>
        <v>360</v>
      </c>
      <c r="H55" s="99">
        <f t="shared" si="8"/>
        <v>432</v>
      </c>
    </row>
    <row r="56" spans="1:11" x14ac:dyDescent="0.25">
      <c r="A56" s="76"/>
      <c r="B56" s="74"/>
      <c r="C56" s="78"/>
      <c r="D56" s="78"/>
      <c r="E56" s="78"/>
      <c r="F56" s="78"/>
      <c r="G56" s="78"/>
      <c r="H56" s="78"/>
      <c r="I56" s="80"/>
    </row>
    <row r="57" spans="1:11" x14ac:dyDescent="0.25">
      <c r="A57" s="76"/>
      <c r="B57" s="83" t="s">
        <v>124</v>
      </c>
      <c r="C57" s="99"/>
      <c r="D57" s="99">
        <f>C58</f>
        <v>200</v>
      </c>
      <c r="E57" s="99">
        <f t="shared" ref="E57:H57" si="9">D58</f>
        <v>416</v>
      </c>
      <c r="F57" s="99">
        <f t="shared" si="9"/>
        <v>632</v>
      </c>
      <c r="G57" s="99">
        <f t="shared" si="9"/>
        <v>920</v>
      </c>
      <c r="H57" s="99">
        <f t="shared" si="9"/>
        <v>1280</v>
      </c>
    </row>
    <row r="58" spans="1:11" x14ac:dyDescent="0.25">
      <c r="A58" s="76"/>
      <c r="B58" s="83" t="s">
        <v>125</v>
      </c>
      <c r="C58" s="99">
        <v>200</v>
      </c>
      <c r="D58" s="99">
        <f>D55+C58</f>
        <v>416</v>
      </c>
      <c r="E58" s="99">
        <f>E55+D58</f>
        <v>632</v>
      </c>
      <c r="F58" s="99">
        <f t="shared" ref="F58:H58" si="10">F55+E58</f>
        <v>920</v>
      </c>
      <c r="G58" s="99">
        <f t="shared" si="10"/>
        <v>1280</v>
      </c>
      <c r="H58" s="99">
        <f t="shared" si="10"/>
        <v>1712</v>
      </c>
    </row>
    <row r="59" spans="1:11" ht="15.75" hidden="1" thickBot="1" x14ac:dyDescent="0.3">
      <c r="A59" s="133" t="s">
        <v>110</v>
      </c>
      <c r="B59" s="133"/>
      <c r="C59" s="89" t="s">
        <v>106</v>
      </c>
      <c r="D59" s="89" t="s">
        <v>1</v>
      </c>
      <c r="E59" s="89" t="s">
        <v>2</v>
      </c>
      <c r="F59" s="89" t="s">
        <v>3</v>
      </c>
      <c r="G59" s="89" t="s">
        <v>4</v>
      </c>
      <c r="H59" s="89" t="s">
        <v>5</v>
      </c>
      <c r="I59" s="80"/>
      <c r="J59" s="79"/>
      <c r="K59" s="80"/>
    </row>
    <row r="60" spans="1:11" hidden="1" x14ac:dyDescent="0.25">
      <c r="A60" s="76"/>
      <c r="B60" s="74" t="s">
        <v>114</v>
      </c>
      <c r="C60" s="86"/>
      <c r="D60" s="86">
        <f>(D11*12)*D90</f>
        <v>0</v>
      </c>
      <c r="E60" s="86">
        <f>(E11*12)*E90</f>
        <v>0</v>
      </c>
      <c r="F60" s="86">
        <f>(F11*12)*F90</f>
        <v>0</v>
      </c>
      <c r="G60" s="86">
        <f>(G11*12)*G90</f>
        <v>0</v>
      </c>
      <c r="H60" s="86">
        <f>(H11*12)*H90</f>
        <v>0</v>
      </c>
    </row>
    <row r="61" spans="1:11" hidden="1" x14ac:dyDescent="0.25">
      <c r="A61" s="108" t="s">
        <v>127</v>
      </c>
      <c r="B61" s="74" t="s">
        <v>115</v>
      </c>
      <c r="C61" s="86"/>
      <c r="D61" s="99">
        <f>(D11*12)*D91</f>
        <v>0</v>
      </c>
      <c r="E61" s="99">
        <f>(E11*12)*E91</f>
        <v>0</v>
      </c>
      <c r="F61" s="99">
        <f>(F11*12)*F91</f>
        <v>0</v>
      </c>
      <c r="G61" s="99">
        <f>(G11*12)*G91</f>
        <v>0</v>
      </c>
      <c r="H61" s="99">
        <f>(H11*12)*H91</f>
        <v>0</v>
      </c>
    </row>
    <row r="62" spans="1:11" hidden="1" x14ac:dyDescent="0.25">
      <c r="A62" s="76"/>
      <c r="B62" s="81" t="s">
        <v>121</v>
      </c>
      <c r="C62" s="86"/>
      <c r="D62" s="99">
        <f>(D80*(12*D16)+D87*(12*D17)+D94*(12*D15))</f>
        <v>0</v>
      </c>
      <c r="E62" s="99">
        <f>(E80*(12*E16)+E87*(12*E17)+E94*(12*E15))</f>
        <v>0</v>
      </c>
      <c r="F62" s="99">
        <f>(F80*(12*F16)+F87*(12*F17)+F94*(12*F15))</f>
        <v>0</v>
      </c>
      <c r="G62" s="99">
        <f>(G80*(12*G16)+G87*(12*G17)+G94*(12*G15))</f>
        <v>0</v>
      </c>
      <c r="H62" s="99">
        <f>(H80*(12*H16)+H87*(12*H17)+H94*(12*H15))</f>
        <v>0</v>
      </c>
    </row>
    <row r="63" spans="1:11" hidden="1" x14ac:dyDescent="0.25">
      <c r="A63" s="76"/>
      <c r="B63" s="82" t="s">
        <v>126</v>
      </c>
      <c r="C63" s="86"/>
      <c r="D63" s="99">
        <f>D60+D61+D62</f>
        <v>0</v>
      </c>
      <c r="E63" s="99">
        <f>SUM(E60:E62)</f>
        <v>0</v>
      </c>
      <c r="F63" s="99">
        <f t="shared" ref="F63:H63" si="11">SUM(F60:F62)</f>
        <v>0</v>
      </c>
      <c r="G63" s="99">
        <f t="shared" si="11"/>
        <v>0</v>
      </c>
      <c r="H63" s="99">
        <f t="shared" si="11"/>
        <v>0</v>
      </c>
    </row>
    <row r="64" spans="1:11" hidden="1" x14ac:dyDescent="0.25">
      <c r="A64" s="76"/>
      <c r="B64" s="74"/>
      <c r="C64" s="78"/>
      <c r="D64" s="78"/>
      <c r="E64" s="78"/>
      <c r="F64" s="78"/>
      <c r="G64" s="78"/>
      <c r="H64" s="78"/>
    </row>
    <row r="65" spans="1:8" hidden="1" x14ac:dyDescent="0.25">
      <c r="A65" s="76"/>
      <c r="B65" s="83" t="s">
        <v>124</v>
      </c>
      <c r="C65" s="99"/>
      <c r="D65" s="99">
        <f>C66</f>
        <v>0</v>
      </c>
      <c r="E65" s="99">
        <f t="shared" ref="E65:H65" si="12">D66</f>
        <v>0</v>
      </c>
      <c r="F65" s="99">
        <f t="shared" si="12"/>
        <v>0</v>
      </c>
      <c r="G65" s="99">
        <f t="shared" si="12"/>
        <v>0</v>
      </c>
      <c r="H65" s="99">
        <f t="shared" si="12"/>
        <v>0</v>
      </c>
    </row>
    <row r="66" spans="1:8" hidden="1" x14ac:dyDescent="0.25">
      <c r="A66" s="76"/>
      <c r="B66" s="83" t="s">
        <v>125</v>
      </c>
      <c r="C66" s="99">
        <v>0</v>
      </c>
      <c r="D66" s="99">
        <f>D63+C66</f>
        <v>0</v>
      </c>
      <c r="E66" s="99">
        <f>E63+D66</f>
        <v>0</v>
      </c>
      <c r="F66" s="99">
        <f t="shared" ref="F66:H66" si="13">F63+E66</f>
        <v>0</v>
      </c>
      <c r="G66" s="99">
        <f t="shared" si="13"/>
        <v>0</v>
      </c>
      <c r="H66" s="99">
        <f t="shared" si="13"/>
        <v>0</v>
      </c>
    </row>
    <row r="67" spans="1:8" x14ac:dyDescent="0.25">
      <c r="A67" s="105"/>
      <c r="B67" s="106" t="s">
        <v>172</v>
      </c>
      <c r="C67" s="107"/>
      <c r="D67" s="107"/>
      <c r="E67" s="107"/>
      <c r="F67" s="107"/>
      <c r="G67" s="107"/>
      <c r="H67" s="107"/>
    </row>
    <row r="68" spans="1:8" x14ac:dyDescent="0.25">
      <c r="A68" s="76"/>
      <c r="B68" s="74" t="s">
        <v>114</v>
      </c>
      <c r="C68" s="99"/>
      <c r="D68" s="86">
        <f>$D44+$D52+$D57</f>
        <v>440</v>
      </c>
      <c r="E68" s="86">
        <f t="shared" ref="E68:H68" si="14">$D44+$D52+$D57</f>
        <v>440</v>
      </c>
      <c r="F68" s="86">
        <f t="shared" si="14"/>
        <v>440</v>
      </c>
      <c r="G68" s="86">
        <f t="shared" si="14"/>
        <v>440</v>
      </c>
      <c r="H68" s="86">
        <f t="shared" si="14"/>
        <v>440</v>
      </c>
    </row>
    <row r="69" spans="1:8" x14ac:dyDescent="0.25">
      <c r="A69" s="108" t="s">
        <v>127</v>
      </c>
      <c r="B69" s="74" t="s">
        <v>115</v>
      </c>
      <c r="C69" s="99"/>
      <c r="D69" s="104">
        <f>D45+D53+D61</f>
        <v>-120</v>
      </c>
      <c r="E69" s="104">
        <f t="shared" ref="E69:H71" si="15">E45+E53+E61</f>
        <v>-180</v>
      </c>
      <c r="F69" s="104">
        <f t="shared" si="15"/>
        <v>-240</v>
      </c>
      <c r="G69" s="104">
        <f t="shared" si="15"/>
        <v>-300</v>
      </c>
      <c r="H69" s="104">
        <f t="shared" si="15"/>
        <v>-360</v>
      </c>
    </row>
    <row r="70" spans="1:8" x14ac:dyDescent="0.25">
      <c r="A70" s="76"/>
      <c r="B70" s="81" t="s">
        <v>121</v>
      </c>
      <c r="C70" s="99"/>
      <c r="D70" s="104">
        <f>D46+D54+D62</f>
        <v>96</v>
      </c>
      <c r="E70" s="104">
        <f t="shared" si="15"/>
        <v>36</v>
      </c>
      <c r="F70" s="104">
        <f t="shared" si="15"/>
        <v>48</v>
      </c>
      <c r="G70" s="104">
        <f t="shared" si="15"/>
        <v>60</v>
      </c>
      <c r="H70" s="104">
        <f>H46+H54+H62</f>
        <v>72</v>
      </c>
    </row>
    <row r="71" spans="1:8" x14ac:dyDescent="0.25">
      <c r="A71" s="76"/>
      <c r="B71" s="82" t="s">
        <v>126</v>
      </c>
      <c r="C71" s="99"/>
      <c r="D71" s="104">
        <f>D47+D55+D63</f>
        <v>216</v>
      </c>
      <c r="E71" s="104">
        <f t="shared" si="15"/>
        <v>216</v>
      </c>
      <c r="F71" s="104">
        <f t="shared" si="15"/>
        <v>288</v>
      </c>
      <c r="G71" s="104">
        <f t="shared" si="15"/>
        <v>360</v>
      </c>
      <c r="H71" s="104">
        <f t="shared" si="15"/>
        <v>432</v>
      </c>
    </row>
    <row r="72" spans="1:8" x14ac:dyDescent="0.25">
      <c r="A72" s="74"/>
      <c r="B72" s="74"/>
      <c r="C72" s="78"/>
      <c r="D72" s="78"/>
      <c r="E72" s="78"/>
      <c r="F72" s="78"/>
      <c r="G72" s="78"/>
      <c r="H72" s="78"/>
    </row>
    <row r="73" spans="1:8" ht="15.75" thickBot="1" x14ac:dyDescent="0.3">
      <c r="A73" s="132" t="s">
        <v>101</v>
      </c>
      <c r="B73" s="132"/>
      <c r="C73" s="78"/>
      <c r="D73" s="78"/>
      <c r="E73" s="78"/>
      <c r="F73" s="78"/>
      <c r="G73" s="78"/>
      <c r="H73" s="78"/>
    </row>
    <row r="74" spans="1:8" ht="15.75" thickBot="1" x14ac:dyDescent="0.3">
      <c r="A74" s="133" t="s">
        <v>173</v>
      </c>
      <c r="B74" s="133"/>
      <c r="C74" s="89" t="s">
        <v>106</v>
      </c>
      <c r="D74" s="89" t="s">
        <v>1</v>
      </c>
      <c r="E74" s="89" t="s">
        <v>2</v>
      </c>
      <c r="F74" s="89" t="s">
        <v>3</v>
      </c>
      <c r="G74" s="89" t="s">
        <v>4</v>
      </c>
      <c r="H74" s="89" t="s">
        <v>5</v>
      </c>
    </row>
    <row r="75" spans="1:8" x14ac:dyDescent="0.25">
      <c r="A75" s="74"/>
      <c r="B75" s="74" t="s">
        <v>102</v>
      </c>
      <c r="C75" s="86">
        <v>10</v>
      </c>
      <c r="D75" s="86">
        <f>C75+D78</f>
        <v>15</v>
      </c>
      <c r="E75" s="86">
        <f>D75+E78</f>
        <v>20</v>
      </c>
      <c r="F75" s="86">
        <f>E75+F78</f>
        <v>25</v>
      </c>
      <c r="G75" s="86">
        <f>F75+G78</f>
        <v>30</v>
      </c>
      <c r="H75" s="86">
        <f>G75+H78</f>
        <v>35</v>
      </c>
    </row>
    <row r="76" spans="1:8" x14ac:dyDescent="0.25">
      <c r="A76" s="74"/>
      <c r="B76" s="74" t="s">
        <v>103</v>
      </c>
      <c r="C76" s="78"/>
      <c r="D76" s="78">
        <v>10</v>
      </c>
      <c r="E76" s="78">
        <v>10</v>
      </c>
      <c r="F76" s="78">
        <v>10</v>
      </c>
      <c r="G76" s="78">
        <v>10</v>
      </c>
      <c r="H76" s="78">
        <v>10</v>
      </c>
    </row>
    <row r="77" spans="1:8" x14ac:dyDescent="0.25">
      <c r="A77" s="74"/>
      <c r="B77" s="74" t="s">
        <v>104</v>
      </c>
      <c r="C77" s="78"/>
      <c r="D77" s="97">
        <v>-5</v>
      </c>
      <c r="E77" s="97">
        <v>-5</v>
      </c>
      <c r="F77" s="97">
        <v>-5</v>
      </c>
      <c r="G77" s="97">
        <v>-5</v>
      </c>
      <c r="H77" s="97">
        <v>-5</v>
      </c>
    </row>
    <row r="78" spans="1:8" x14ac:dyDescent="0.25">
      <c r="A78" s="74"/>
      <c r="B78" s="75" t="s">
        <v>105</v>
      </c>
      <c r="C78" s="86"/>
      <c r="D78" s="99">
        <f>D76+D77</f>
        <v>5</v>
      </c>
      <c r="E78" s="99">
        <f t="shared" ref="E78:H78" si="16">E76+E77</f>
        <v>5</v>
      </c>
      <c r="F78" s="99">
        <f t="shared" si="16"/>
        <v>5</v>
      </c>
      <c r="G78" s="99">
        <f t="shared" si="16"/>
        <v>5</v>
      </c>
      <c r="H78" s="99">
        <f t="shared" si="16"/>
        <v>5</v>
      </c>
    </row>
    <row r="79" spans="1:8" x14ac:dyDescent="0.25">
      <c r="A79" s="74"/>
      <c r="B79" s="83" t="s">
        <v>179</v>
      </c>
      <c r="C79" s="78"/>
      <c r="D79" s="78">
        <v>1</v>
      </c>
      <c r="E79" s="78">
        <v>1</v>
      </c>
      <c r="F79" s="78">
        <v>1</v>
      </c>
      <c r="G79" s="78">
        <v>1</v>
      </c>
      <c r="H79" s="78">
        <v>1</v>
      </c>
    </row>
    <row r="80" spans="1:8" ht="15.75" thickBot="1" x14ac:dyDescent="0.3">
      <c r="A80" s="74"/>
      <c r="B80" s="83"/>
      <c r="C80" s="78"/>
      <c r="D80" s="78"/>
      <c r="E80" s="78"/>
      <c r="F80" s="78"/>
      <c r="G80" s="78"/>
      <c r="H80" s="78"/>
    </row>
    <row r="81" spans="1:8" ht="15.75" thickBot="1" x14ac:dyDescent="0.3">
      <c r="A81" s="133" t="s">
        <v>174</v>
      </c>
      <c r="B81" s="133"/>
      <c r="C81" s="89" t="s">
        <v>106</v>
      </c>
      <c r="D81" s="89" t="s">
        <v>1</v>
      </c>
      <c r="E81" s="89" t="s">
        <v>2</v>
      </c>
      <c r="F81" s="89" t="s">
        <v>3</v>
      </c>
      <c r="G81" s="89" t="s">
        <v>4</v>
      </c>
      <c r="H81" s="89" t="s">
        <v>5</v>
      </c>
    </row>
    <row r="82" spans="1:8" x14ac:dyDescent="0.25">
      <c r="A82" s="74"/>
      <c r="B82" s="74" t="s">
        <v>102</v>
      </c>
      <c r="C82" s="86">
        <v>10</v>
      </c>
      <c r="D82" s="86">
        <f>C82+D85</f>
        <v>15</v>
      </c>
      <c r="E82" s="86">
        <f>D82+E85</f>
        <v>20</v>
      </c>
      <c r="F82" s="86">
        <f>E82+F85</f>
        <v>25</v>
      </c>
      <c r="G82" s="86">
        <f>F82+G85</f>
        <v>30</v>
      </c>
      <c r="H82" s="86">
        <f>G82+H85</f>
        <v>35</v>
      </c>
    </row>
    <row r="83" spans="1:8" x14ac:dyDescent="0.25">
      <c r="A83" s="74"/>
      <c r="B83" s="74" t="s">
        <v>103</v>
      </c>
      <c r="C83" s="78"/>
      <c r="D83" s="78">
        <v>10</v>
      </c>
      <c r="E83" s="78">
        <v>10</v>
      </c>
      <c r="F83" s="78">
        <v>10</v>
      </c>
      <c r="G83" s="78">
        <v>10</v>
      </c>
      <c r="H83" s="78">
        <v>10</v>
      </c>
    </row>
    <row r="84" spans="1:8" x14ac:dyDescent="0.25">
      <c r="A84" s="74"/>
      <c r="B84" s="74" t="s">
        <v>104</v>
      </c>
      <c r="C84" s="78"/>
      <c r="D84" s="97">
        <v>-5</v>
      </c>
      <c r="E84" s="97">
        <v>-5</v>
      </c>
      <c r="F84" s="97">
        <v>-5</v>
      </c>
      <c r="G84" s="97">
        <v>-5</v>
      </c>
      <c r="H84" s="97">
        <v>-5</v>
      </c>
    </row>
    <row r="85" spans="1:8" x14ac:dyDescent="0.25">
      <c r="A85" s="74"/>
      <c r="B85" s="75" t="s">
        <v>105</v>
      </c>
      <c r="C85" s="86"/>
      <c r="D85" s="99">
        <f>D83+D84</f>
        <v>5</v>
      </c>
      <c r="E85" s="99">
        <f>E83+E84</f>
        <v>5</v>
      </c>
      <c r="F85" s="99">
        <f>F83+F84</f>
        <v>5</v>
      </c>
      <c r="G85" s="99">
        <f>G83+G84</f>
        <v>5</v>
      </c>
      <c r="H85" s="99">
        <f>H83+H84</f>
        <v>5</v>
      </c>
    </row>
    <row r="86" spans="1:8" x14ac:dyDescent="0.25">
      <c r="A86" s="74"/>
      <c r="B86" s="83" t="s">
        <v>180</v>
      </c>
      <c r="C86" s="78"/>
      <c r="D86" s="78">
        <v>4</v>
      </c>
      <c r="E86" s="78">
        <v>1</v>
      </c>
      <c r="F86" s="78">
        <v>1</v>
      </c>
      <c r="G86" s="78">
        <v>1</v>
      </c>
      <c r="H86" s="78">
        <v>1</v>
      </c>
    </row>
    <row r="87" spans="1:8" x14ac:dyDescent="0.25">
      <c r="A87" s="74"/>
      <c r="B87" s="83"/>
      <c r="C87" s="78"/>
      <c r="D87" s="78"/>
      <c r="E87" s="78"/>
      <c r="F87" s="78"/>
      <c r="G87" s="78"/>
      <c r="H87" s="78"/>
    </row>
    <row r="88" spans="1:8" ht="15.75" hidden="1" thickBot="1" x14ac:dyDescent="0.3">
      <c r="A88" s="133" t="s">
        <v>110</v>
      </c>
      <c r="B88" s="133"/>
      <c r="C88" s="89" t="s">
        <v>106</v>
      </c>
      <c r="D88" s="89" t="s">
        <v>1</v>
      </c>
      <c r="E88" s="89" t="s">
        <v>2</v>
      </c>
      <c r="F88" s="89" t="s">
        <v>3</v>
      </c>
      <c r="G88" s="89" t="s">
        <v>4</v>
      </c>
      <c r="H88" s="89" t="s">
        <v>5</v>
      </c>
    </row>
    <row r="89" spans="1:8" hidden="1" x14ac:dyDescent="0.25">
      <c r="A89" s="74"/>
      <c r="B89" s="74" t="s">
        <v>102</v>
      </c>
      <c r="C89" s="86">
        <v>0</v>
      </c>
      <c r="D89" s="86">
        <v>0</v>
      </c>
      <c r="E89" s="86">
        <v>0</v>
      </c>
      <c r="F89" s="86">
        <v>0</v>
      </c>
      <c r="G89" s="86">
        <v>0</v>
      </c>
      <c r="H89" s="86">
        <v>0</v>
      </c>
    </row>
    <row r="90" spans="1:8" hidden="1" x14ac:dyDescent="0.25">
      <c r="A90" s="74"/>
      <c r="B90" s="74" t="s">
        <v>103</v>
      </c>
      <c r="C90" s="78"/>
      <c r="D90" s="78">
        <v>0</v>
      </c>
      <c r="E90" s="78">
        <v>0</v>
      </c>
      <c r="F90" s="78">
        <v>0</v>
      </c>
      <c r="G90" s="78">
        <v>0</v>
      </c>
      <c r="H90" s="78">
        <v>0</v>
      </c>
    </row>
    <row r="91" spans="1:8" hidden="1" x14ac:dyDescent="0.25">
      <c r="A91" s="74"/>
      <c r="B91" s="74" t="s">
        <v>104</v>
      </c>
      <c r="C91" s="78"/>
      <c r="D91" s="97">
        <v>0</v>
      </c>
      <c r="E91" s="97">
        <v>0</v>
      </c>
      <c r="F91" s="97">
        <v>0</v>
      </c>
      <c r="G91" s="97">
        <v>0</v>
      </c>
      <c r="H91" s="97">
        <v>0</v>
      </c>
    </row>
    <row r="92" spans="1:8" hidden="1" x14ac:dyDescent="0.25">
      <c r="A92" s="74"/>
      <c r="B92" s="75" t="s">
        <v>105</v>
      </c>
      <c r="C92" s="86"/>
      <c r="D92" s="99">
        <f>D90+D91</f>
        <v>0</v>
      </c>
      <c r="E92" s="99">
        <f t="shared" ref="E92:H92" si="17">E90+E91</f>
        <v>0</v>
      </c>
      <c r="F92" s="99">
        <f t="shared" si="17"/>
        <v>0</v>
      </c>
      <c r="G92" s="99">
        <f t="shared" si="17"/>
        <v>0</v>
      </c>
      <c r="H92" s="99">
        <f t="shared" si="17"/>
        <v>0</v>
      </c>
    </row>
    <row r="93" spans="1:8" hidden="1" x14ac:dyDescent="0.25">
      <c r="A93" s="74"/>
      <c r="B93" s="83" t="s">
        <v>177</v>
      </c>
      <c r="C93" s="78"/>
      <c r="D93" s="78">
        <v>0</v>
      </c>
      <c r="E93" s="78">
        <v>0</v>
      </c>
      <c r="F93" s="78">
        <v>0</v>
      </c>
      <c r="G93" s="78">
        <v>0</v>
      </c>
      <c r="H93" s="78">
        <v>0</v>
      </c>
    </row>
    <row r="94" spans="1:8" hidden="1" x14ac:dyDescent="0.25">
      <c r="A94" s="74"/>
      <c r="B94" s="83" t="s">
        <v>181</v>
      </c>
      <c r="C94" s="78"/>
      <c r="D94" s="78">
        <v>0</v>
      </c>
      <c r="E94" s="78">
        <v>0</v>
      </c>
      <c r="F94" s="78">
        <v>0</v>
      </c>
      <c r="G94" s="78">
        <v>0</v>
      </c>
      <c r="H94" s="78">
        <v>1</v>
      </c>
    </row>
    <row r="95" spans="1:8" x14ac:dyDescent="0.25">
      <c r="A95" s="74"/>
      <c r="B95" s="83"/>
      <c r="C95" s="78"/>
      <c r="D95" s="78"/>
      <c r="E95" s="78"/>
      <c r="F95" s="78"/>
      <c r="G95" s="78"/>
      <c r="H95" s="78"/>
    </row>
    <row r="96" spans="1:8" ht="15.75" thickBot="1" x14ac:dyDescent="0.3">
      <c r="A96" s="132" t="s">
        <v>111</v>
      </c>
      <c r="B96" s="132"/>
      <c r="C96" s="78"/>
      <c r="D96" s="78"/>
      <c r="E96" s="78"/>
      <c r="F96" s="78"/>
      <c r="G96" s="78"/>
      <c r="H96" s="78"/>
    </row>
    <row r="97" spans="1:8" ht="15.75" thickBot="1" x14ac:dyDescent="0.3">
      <c r="A97" s="133" t="s">
        <v>173</v>
      </c>
      <c r="B97" s="133"/>
      <c r="C97" s="89" t="s">
        <v>106</v>
      </c>
      <c r="D97" s="89" t="s">
        <v>1</v>
      </c>
      <c r="E97" s="89" t="s">
        <v>2</v>
      </c>
      <c r="F97" s="89" t="s">
        <v>3</v>
      </c>
      <c r="G97" s="89" t="s">
        <v>4</v>
      </c>
      <c r="H97" s="89" t="s">
        <v>5</v>
      </c>
    </row>
    <row r="98" spans="1:8" x14ac:dyDescent="0.25">
      <c r="A98" s="74"/>
      <c r="B98" s="74" t="s">
        <v>111</v>
      </c>
      <c r="C98" s="86"/>
      <c r="D98" s="99">
        <f>-D77/C75</f>
        <v>0.5</v>
      </c>
      <c r="E98" s="99">
        <f>-E77/D75</f>
        <v>0.33333333333333331</v>
      </c>
      <c r="F98" s="99">
        <f>-F77/E75</f>
        <v>0.25</v>
      </c>
      <c r="G98" s="99">
        <f>-G77/F75</f>
        <v>0.2</v>
      </c>
      <c r="H98" s="99">
        <f>-H77/G75</f>
        <v>0.16666666666666666</v>
      </c>
    </row>
    <row r="99" spans="1:8" x14ac:dyDescent="0.25">
      <c r="A99" s="74"/>
      <c r="B99" s="74" t="s">
        <v>118</v>
      </c>
      <c r="C99" s="86"/>
      <c r="D99" s="99">
        <f>0</f>
        <v>0</v>
      </c>
      <c r="E99" s="99">
        <f>0</f>
        <v>0</v>
      </c>
      <c r="F99" s="99">
        <f>0</f>
        <v>0</v>
      </c>
      <c r="G99" s="99">
        <f>0</f>
        <v>0</v>
      </c>
      <c r="H99" s="99">
        <f>0</f>
        <v>0</v>
      </c>
    </row>
    <row r="100" spans="1:8" x14ac:dyDescent="0.25">
      <c r="A100" s="74"/>
      <c r="B100" s="74" t="s">
        <v>119</v>
      </c>
      <c r="C100" s="86"/>
      <c r="D100" s="99">
        <f>0</f>
        <v>0</v>
      </c>
      <c r="E100" s="99">
        <f>0</f>
        <v>0</v>
      </c>
      <c r="F100" s="99">
        <f>0</f>
        <v>0</v>
      </c>
      <c r="G100" s="99">
        <f>0</f>
        <v>0</v>
      </c>
      <c r="H100" s="99">
        <f>0</f>
        <v>0</v>
      </c>
    </row>
    <row r="101" spans="1:8" ht="15.75" thickBot="1" x14ac:dyDescent="0.3">
      <c r="A101" s="74"/>
      <c r="B101" s="75" t="s">
        <v>120</v>
      </c>
      <c r="C101" s="86"/>
      <c r="D101" s="99">
        <f>D98+D99+D100</f>
        <v>0.5</v>
      </c>
      <c r="E101" s="99">
        <f t="shared" ref="E101:H101" si="18">E98+E99+E100</f>
        <v>0.33333333333333331</v>
      </c>
      <c r="F101" s="99">
        <f t="shared" si="18"/>
        <v>0.25</v>
      </c>
      <c r="G101" s="99">
        <f t="shared" si="18"/>
        <v>0.2</v>
      </c>
      <c r="H101" s="99">
        <f t="shared" si="18"/>
        <v>0.16666666666666666</v>
      </c>
    </row>
    <row r="102" spans="1:8" ht="15.75" thickBot="1" x14ac:dyDescent="0.3">
      <c r="A102" s="133" t="s">
        <v>174</v>
      </c>
      <c r="B102" s="133"/>
      <c r="C102" s="89" t="s">
        <v>106</v>
      </c>
      <c r="D102" s="89" t="s">
        <v>1</v>
      </c>
      <c r="E102" s="89" t="s">
        <v>2</v>
      </c>
      <c r="F102" s="89" t="s">
        <v>3</v>
      </c>
      <c r="G102" s="89" t="s">
        <v>4</v>
      </c>
      <c r="H102" s="89" t="s">
        <v>5</v>
      </c>
    </row>
    <row r="103" spans="1:8" x14ac:dyDescent="0.25">
      <c r="A103" s="74"/>
      <c r="B103" s="74" t="s">
        <v>111</v>
      </c>
      <c r="C103" s="86"/>
      <c r="D103" s="99">
        <f>-D84/C82</f>
        <v>0.5</v>
      </c>
      <c r="E103" s="99">
        <f>-E84/D82</f>
        <v>0.33333333333333331</v>
      </c>
      <c r="F103" s="99">
        <f>-F84/E82</f>
        <v>0.25</v>
      </c>
      <c r="G103" s="99">
        <f>-G84/F82</f>
        <v>0.2</v>
      </c>
      <c r="H103" s="99">
        <f>-H84/G82</f>
        <v>0.16666666666666666</v>
      </c>
    </row>
    <row r="104" spans="1:8" x14ac:dyDescent="0.25">
      <c r="A104" s="74"/>
      <c r="B104" s="74" t="s">
        <v>118</v>
      </c>
      <c r="C104" s="86"/>
      <c r="D104" s="99">
        <f>D53/C58</f>
        <v>-0.6</v>
      </c>
      <c r="E104" s="99">
        <f>E53/D58</f>
        <v>-0.43269230769230771</v>
      </c>
      <c r="F104" s="99">
        <f>F53/E58</f>
        <v>-0.379746835443038</v>
      </c>
      <c r="G104" s="99">
        <f>G53/F58</f>
        <v>-0.32608695652173914</v>
      </c>
      <c r="H104" s="99">
        <f>H53/G58</f>
        <v>-0.28125</v>
      </c>
    </row>
    <row r="105" spans="1:8" x14ac:dyDescent="0.25">
      <c r="A105" s="74"/>
      <c r="B105" s="74" t="s">
        <v>119</v>
      </c>
      <c r="C105" s="86"/>
      <c r="D105" s="99">
        <f>D54/C58</f>
        <v>0.48</v>
      </c>
      <c r="E105" s="99">
        <f>E54/D58</f>
        <v>8.6538461538461536E-2</v>
      </c>
      <c r="F105" s="99">
        <f>F54/E58</f>
        <v>7.5949367088607597E-2</v>
      </c>
      <c r="G105" s="99">
        <f>G54/F58</f>
        <v>6.5217391304347824E-2</v>
      </c>
      <c r="H105" s="99">
        <f>H54/G58</f>
        <v>5.6250000000000001E-2</v>
      </c>
    </row>
    <row r="106" spans="1:8" x14ac:dyDescent="0.25">
      <c r="A106" s="74"/>
      <c r="B106" s="75" t="s">
        <v>120</v>
      </c>
      <c r="C106" s="86"/>
      <c r="D106" s="86"/>
      <c r="E106" s="86"/>
      <c r="F106" s="86"/>
      <c r="G106" s="86"/>
      <c r="H106" s="86"/>
    </row>
    <row r="107" spans="1:8" ht="15.75" hidden="1" thickBot="1" x14ac:dyDescent="0.3">
      <c r="A107" s="133" t="s">
        <v>110</v>
      </c>
      <c r="B107" s="133"/>
      <c r="C107" s="89" t="s">
        <v>106</v>
      </c>
      <c r="D107" s="89" t="s">
        <v>1</v>
      </c>
      <c r="E107" s="89" t="s">
        <v>2</v>
      </c>
      <c r="F107" s="89" t="s">
        <v>3</v>
      </c>
      <c r="G107" s="89" t="s">
        <v>4</v>
      </c>
      <c r="H107" s="89" t="s">
        <v>5</v>
      </c>
    </row>
    <row r="108" spans="1:8" hidden="1" x14ac:dyDescent="0.25">
      <c r="A108" s="74"/>
      <c r="B108" s="74" t="s">
        <v>111</v>
      </c>
      <c r="C108" s="86"/>
      <c r="D108" s="99" t="e">
        <f>-D91/C89</f>
        <v>#DIV/0!</v>
      </c>
      <c r="E108" s="99" t="e">
        <f>-E91/D89</f>
        <v>#DIV/0!</v>
      </c>
      <c r="F108" s="99" t="e">
        <f>-F91/E89</f>
        <v>#DIV/0!</v>
      </c>
      <c r="G108" s="99" t="e">
        <f>-G91/F89</f>
        <v>#DIV/0!</v>
      </c>
      <c r="H108" s="99" t="e">
        <f>-H91/G89</f>
        <v>#DIV/0!</v>
      </c>
    </row>
    <row r="109" spans="1:8" hidden="1" x14ac:dyDescent="0.25">
      <c r="A109" s="74"/>
      <c r="B109" s="74" t="s">
        <v>118</v>
      </c>
      <c r="C109" s="86"/>
      <c r="D109" s="99" t="e">
        <f>D61/C66</f>
        <v>#DIV/0!</v>
      </c>
      <c r="E109" s="99" t="e">
        <f>E61/D66</f>
        <v>#DIV/0!</v>
      </c>
      <c r="F109" s="99" t="e">
        <f>F61/E66</f>
        <v>#DIV/0!</v>
      </c>
      <c r="G109" s="99" t="e">
        <f>G61/F66</f>
        <v>#DIV/0!</v>
      </c>
      <c r="H109" s="99" t="e">
        <f>H61/G66</f>
        <v>#DIV/0!</v>
      </c>
    </row>
    <row r="110" spans="1:8" hidden="1" x14ac:dyDescent="0.25">
      <c r="A110" s="74"/>
      <c r="B110" s="74" t="s">
        <v>119</v>
      </c>
      <c r="C110" s="86"/>
      <c r="D110" s="99" t="e">
        <f>D62/C66</f>
        <v>#DIV/0!</v>
      </c>
      <c r="E110" s="99" t="e">
        <f>E62/D66</f>
        <v>#DIV/0!</v>
      </c>
      <c r="F110" s="99" t="e">
        <f>F62/E66</f>
        <v>#DIV/0!</v>
      </c>
      <c r="G110" s="99" t="e">
        <f>G62/F66</f>
        <v>#DIV/0!</v>
      </c>
      <c r="H110" s="99" t="e">
        <f>H62/G66</f>
        <v>#DIV/0!</v>
      </c>
    </row>
    <row r="111" spans="1:8" hidden="1" x14ac:dyDescent="0.25">
      <c r="A111" s="74"/>
      <c r="B111" s="75" t="s">
        <v>120</v>
      </c>
      <c r="C111" s="86"/>
      <c r="D111" s="99" t="e">
        <f>D108+D109+D110</f>
        <v>#DIV/0!</v>
      </c>
      <c r="E111" s="99" t="e">
        <f t="shared" ref="E111:H111" si="19">E108+E109+E110</f>
        <v>#DIV/0!</v>
      </c>
      <c r="F111" s="99" t="e">
        <f t="shared" si="19"/>
        <v>#DIV/0!</v>
      </c>
      <c r="G111" s="99" t="e">
        <f t="shared" si="19"/>
        <v>#DIV/0!</v>
      </c>
      <c r="H111" s="99" t="e">
        <f t="shared" si="19"/>
        <v>#DIV/0!</v>
      </c>
    </row>
    <row r="112" spans="1:8" x14ac:dyDescent="0.25">
      <c r="A112" s="74"/>
      <c r="B112" s="74"/>
      <c r="C112" s="78"/>
      <c r="D112" s="78"/>
      <c r="E112" s="78"/>
      <c r="F112" s="78"/>
      <c r="G112" s="78"/>
      <c r="H112" s="78"/>
    </row>
    <row r="113" spans="1:8" x14ac:dyDescent="0.25">
      <c r="A113" s="134" t="s">
        <v>161</v>
      </c>
      <c r="B113" s="134"/>
      <c r="C113" s="94" t="s">
        <v>106</v>
      </c>
      <c r="D113" s="94" t="s">
        <v>1</v>
      </c>
      <c r="E113" s="94" t="s">
        <v>2</v>
      </c>
      <c r="F113" s="94" t="s">
        <v>3</v>
      </c>
      <c r="G113" s="94" t="s">
        <v>4</v>
      </c>
      <c r="H113" s="94" t="s">
        <v>5</v>
      </c>
    </row>
    <row r="114" spans="1:8" x14ac:dyDescent="0.25">
      <c r="A114" s="131" t="s">
        <v>173</v>
      </c>
      <c r="B114" s="131"/>
      <c r="C114" s="89"/>
      <c r="D114" s="89"/>
      <c r="E114" s="89"/>
      <c r="F114" s="89"/>
      <c r="G114" s="89"/>
      <c r="H114" s="89"/>
    </row>
    <row r="115" spans="1:8" x14ac:dyDescent="0.25">
      <c r="A115"/>
      <c r="B115" s="95" t="s">
        <v>144</v>
      </c>
      <c r="C115" s="100"/>
      <c r="D115" s="101">
        <f>(D47*(1-$D$19))/(D101+$D$18)</f>
        <v>0</v>
      </c>
      <c r="E115" s="101">
        <f>(E47*(1-$E$19))/(E101+$E$18)</f>
        <v>0</v>
      </c>
      <c r="F115" s="101">
        <f>(F47*(1-$F$19))/(F101+$F$18)</f>
        <v>0</v>
      </c>
      <c r="G115" s="101">
        <f>(G47*(1-$G$19))/(G101+$G$18)</f>
        <v>0</v>
      </c>
      <c r="H115" s="101">
        <f>(H47*(1-H19))/(H101+H18)</f>
        <v>0</v>
      </c>
    </row>
    <row r="116" spans="1:8" x14ac:dyDescent="0.25">
      <c r="A116"/>
      <c r="B116" s="95" t="s">
        <v>145</v>
      </c>
      <c r="C116" s="100"/>
      <c r="D116" s="101">
        <f>$D$140/D76</f>
        <v>35</v>
      </c>
      <c r="E116" s="101">
        <f t="shared" ref="E116:H116" si="20">$D$140/E76</f>
        <v>35</v>
      </c>
      <c r="F116" s="101">
        <f t="shared" si="20"/>
        <v>35</v>
      </c>
      <c r="G116" s="101">
        <f t="shared" si="20"/>
        <v>35</v>
      </c>
      <c r="H116" s="101">
        <f t="shared" si="20"/>
        <v>35</v>
      </c>
    </row>
    <row r="117" spans="1:8" x14ac:dyDescent="0.25">
      <c r="A117"/>
      <c r="B117" s="95" t="s">
        <v>146</v>
      </c>
      <c r="C117" s="100"/>
      <c r="D117" s="99">
        <f>D115/D116</f>
        <v>0</v>
      </c>
      <c r="E117" s="99">
        <f t="shared" ref="E117:H117" si="21">E115/E116</f>
        <v>0</v>
      </c>
      <c r="F117" s="99">
        <f t="shared" si="21"/>
        <v>0</v>
      </c>
      <c r="G117" s="99">
        <f t="shared" si="21"/>
        <v>0</v>
      </c>
      <c r="H117" s="99">
        <f t="shared" si="21"/>
        <v>0</v>
      </c>
    </row>
    <row r="118" spans="1:8" x14ac:dyDescent="0.25">
      <c r="A118" s="110"/>
      <c r="B118" s="95"/>
      <c r="C118" s="111"/>
      <c r="D118" s="112"/>
      <c r="E118" s="112"/>
      <c r="F118" s="112"/>
      <c r="G118" s="112"/>
      <c r="H118" s="112"/>
    </row>
    <row r="119" spans="1:8" x14ac:dyDescent="0.25">
      <c r="A119" s="131" t="s">
        <v>174</v>
      </c>
      <c r="B119" s="131"/>
      <c r="C119" s="89"/>
      <c r="D119" s="89"/>
      <c r="E119" s="89"/>
      <c r="F119" s="89"/>
      <c r="G119" s="89"/>
      <c r="H119" s="89"/>
    </row>
    <row r="120" spans="1:8" x14ac:dyDescent="0.25">
      <c r="A120"/>
      <c r="B120" s="95" t="s">
        <v>144</v>
      </c>
      <c r="C120" s="100"/>
      <c r="D120" s="99">
        <f>(D52*(1-D19))/(D104+D18)</f>
        <v>-408</v>
      </c>
      <c r="E120" s="99">
        <f>(E52*(1-E19))/(E104+E18)</f>
        <v>-919.76878612716757</v>
      </c>
      <c r="F120" s="99">
        <f t="shared" ref="F120:H120" si="22">(F52*(1-F19))/(F104+F18)</f>
        <v>-1458.4615384615381</v>
      </c>
      <c r="G120" s="99">
        <f t="shared" si="22"/>
        <v>-2255.7692307692309</v>
      </c>
      <c r="H120" s="99">
        <f t="shared" si="22"/>
        <v>-3376.5517241379312</v>
      </c>
    </row>
    <row r="121" spans="1:8" x14ac:dyDescent="0.25">
      <c r="A121"/>
      <c r="B121" s="95" t="s">
        <v>145</v>
      </c>
      <c r="C121" s="100"/>
      <c r="D121" s="99">
        <f>D$140/D76</f>
        <v>35</v>
      </c>
      <c r="E121" s="99">
        <f t="shared" ref="E121:H121" si="23">E$140/E76</f>
        <v>36</v>
      </c>
      <c r="F121" s="99">
        <f t="shared" si="23"/>
        <v>37</v>
      </c>
      <c r="G121" s="99">
        <f t="shared" si="23"/>
        <v>38</v>
      </c>
      <c r="H121" s="99">
        <f t="shared" si="23"/>
        <v>39</v>
      </c>
    </row>
    <row r="122" spans="1:8" x14ac:dyDescent="0.25">
      <c r="A122"/>
      <c r="B122" s="95" t="s">
        <v>146</v>
      </c>
      <c r="C122" s="100"/>
      <c r="D122" s="99">
        <f>D120/D121</f>
        <v>-11.657142857142857</v>
      </c>
      <c r="E122" s="99">
        <f t="shared" ref="E122:H122" si="24">E120/E121</f>
        <v>-25.549132947976876</v>
      </c>
      <c r="F122" s="99">
        <f t="shared" si="24"/>
        <v>-39.417879417879405</v>
      </c>
      <c r="G122" s="99">
        <f t="shared" si="24"/>
        <v>-59.362348178137658</v>
      </c>
      <c r="H122" s="99">
        <f t="shared" si="24"/>
        <v>-86.57824933687003</v>
      </c>
    </row>
    <row r="123" spans="1:8" x14ac:dyDescent="0.25">
      <c r="A123"/>
      <c r="B123" s="95" t="s">
        <v>147</v>
      </c>
      <c r="C123" s="100"/>
      <c r="D123" s="113">
        <f>D121/($D$137*D54)</f>
        <v>0.43925702811244982</v>
      </c>
      <c r="E123" s="113">
        <f t="shared" ref="E123:H123" si="25">E121/($D$137*E54)</f>
        <v>1.2048192771084338</v>
      </c>
      <c r="F123" s="113">
        <f t="shared" si="25"/>
        <v>0.92871485943775112</v>
      </c>
      <c r="G123" s="113">
        <f t="shared" si="25"/>
        <v>0.76305220883534142</v>
      </c>
      <c r="H123" s="113">
        <f t="shared" si="25"/>
        <v>0.65261044176706828</v>
      </c>
    </row>
    <row r="124" spans="1:8" hidden="1" x14ac:dyDescent="0.25">
      <c r="A124" s="131" t="s">
        <v>110</v>
      </c>
      <c r="B124" s="131"/>
      <c r="C124" s="89"/>
      <c r="D124" s="89"/>
      <c r="E124" s="89"/>
      <c r="F124" s="89"/>
      <c r="G124" s="89"/>
      <c r="H124" s="89"/>
    </row>
    <row r="125" spans="1:8" hidden="1" x14ac:dyDescent="0.25">
      <c r="A125"/>
      <c r="B125" s="95" t="s">
        <v>144</v>
      </c>
      <c r="C125" s="100"/>
      <c r="D125" s="99" t="e">
        <f>(D65*(1-$D$19))/(D109+$D$18)</f>
        <v>#DIV/0!</v>
      </c>
      <c r="E125" s="99" t="e">
        <f t="shared" ref="E125:H125" si="26">(E65*(1-$D$19))/(E109+$D$18)</f>
        <v>#DIV/0!</v>
      </c>
      <c r="F125" s="99" t="e">
        <f t="shared" si="26"/>
        <v>#DIV/0!</v>
      </c>
      <c r="G125" s="99" t="e">
        <f t="shared" si="26"/>
        <v>#DIV/0!</v>
      </c>
      <c r="H125" s="99" t="e">
        <f t="shared" si="26"/>
        <v>#DIV/0!</v>
      </c>
    </row>
    <row r="126" spans="1:8" hidden="1" x14ac:dyDescent="0.25">
      <c r="A126"/>
      <c r="B126" s="95" t="s">
        <v>145</v>
      </c>
      <c r="C126" s="100"/>
      <c r="D126" s="99" t="e">
        <f>D$140/D90</f>
        <v>#DIV/0!</v>
      </c>
      <c r="E126" s="99" t="e">
        <f t="shared" ref="E126:H126" si="27">E$140/E90</f>
        <v>#DIV/0!</v>
      </c>
      <c r="F126" s="99" t="e">
        <f t="shared" si="27"/>
        <v>#DIV/0!</v>
      </c>
      <c r="G126" s="99" t="e">
        <f t="shared" si="27"/>
        <v>#DIV/0!</v>
      </c>
      <c r="H126" s="99" t="e">
        <f t="shared" si="27"/>
        <v>#DIV/0!</v>
      </c>
    </row>
    <row r="127" spans="1:8" hidden="1" x14ac:dyDescent="0.25">
      <c r="A127"/>
      <c r="B127" s="95" t="s">
        <v>146</v>
      </c>
      <c r="C127" s="100"/>
      <c r="D127" s="99" t="e">
        <f>D125/D126</f>
        <v>#DIV/0!</v>
      </c>
      <c r="E127" s="99" t="e">
        <f t="shared" ref="E127:H127" si="28">E125/E126</f>
        <v>#DIV/0!</v>
      </c>
      <c r="F127" s="99" t="e">
        <f t="shared" si="28"/>
        <v>#DIV/0!</v>
      </c>
      <c r="G127" s="99" t="e">
        <f t="shared" si="28"/>
        <v>#DIV/0!</v>
      </c>
      <c r="H127" s="99" t="e">
        <f t="shared" si="28"/>
        <v>#DIV/0!</v>
      </c>
    </row>
    <row r="128" spans="1:8" hidden="1" x14ac:dyDescent="0.25">
      <c r="A128"/>
      <c r="B128" s="95" t="s">
        <v>147</v>
      </c>
      <c r="C128" s="100"/>
      <c r="D128" s="102" t="e">
        <f>D126/($D$137*D62)</f>
        <v>#DIV/0!</v>
      </c>
      <c r="E128" s="102" t="e">
        <f t="shared" ref="E128:H128" si="29">E126/($D$137*E62)</f>
        <v>#DIV/0!</v>
      </c>
      <c r="F128" s="102" t="e">
        <f t="shared" si="29"/>
        <v>#DIV/0!</v>
      </c>
      <c r="G128" s="102" t="e">
        <f t="shared" si="29"/>
        <v>#DIV/0!</v>
      </c>
      <c r="H128" s="102" t="e">
        <f t="shared" si="29"/>
        <v>#DIV/0!</v>
      </c>
    </row>
    <row r="129" spans="1:8" x14ac:dyDescent="0.25">
      <c r="A129"/>
      <c r="B129"/>
      <c r="C129" s="98"/>
      <c r="D129" s="98"/>
      <c r="E129" s="98"/>
      <c r="F129" s="98"/>
      <c r="G129" s="98"/>
      <c r="H129" s="98"/>
    </row>
    <row r="130" spans="1:8" x14ac:dyDescent="0.25">
      <c r="A130"/>
      <c r="B130"/>
      <c r="C130" s="98"/>
      <c r="D130" s="98"/>
      <c r="E130" s="98"/>
      <c r="F130" s="98"/>
      <c r="G130" s="98"/>
      <c r="H130" s="98"/>
    </row>
    <row r="131" spans="1:8" x14ac:dyDescent="0.25">
      <c r="A131"/>
      <c r="B131"/>
      <c r="C131" s="98"/>
      <c r="D131" s="98"/>
      <c r="E131" s="98"/>
      <c r="F131" s="98"/>
      <c r="G131" s="98"/>
      <c r="H131" s="98"/>
    </row>
    <row r="132" spans="1:8" ht="15.75" thickBot="1" x14ac:dyDescent="0.3">
      <c r="A132" s="132" t="s">
        <v>156</v>
      </c>
      <c r="B132" s="132"/>
      <c r="C132" s="89" t="s">
        <v>106</v>
      </c>
      <c r="D132" s="89" t="s">
        <v>1</v>
      </c>
      <c r="E132" s="89" t="s">
        <v>2</v>
      </c>
      <c r="F132" s="89" t="s">
        <v>3</v>
      </c>
      <c r="G132" s="89" t="s">
        <v>4</v>
      </c>
      <c r="H132" s="89" t="s">
        <v>5</v>
      </c>
    </row>
    <row r="133" spans="1:8" x14ac:dyDescent="0.25">
      <c r="A133"/>
      <c r="B133" s="95" t="s">
        <v>162</v>
      </c>
      <c r="C133" s="86"/>
      <c r="D133" s="101">
        <f>(((D3*12)*D75)+(D82*(12*D4))+(D89*(D5*12)))</f>
        <v>3600</v>
      </c>
      <c r="E133" s="101">
        <f>(((E3*12)*E75)+(E82*(12*E4))+(E89*(E5*12)))</f>
        <v>5040</v>
      </c>
      <c r="F133" s="101">
        <f>(((F3*12)*F75)+(F82*(12*F4))+(F89*(F5*12)))</f>
        <v>6600</v>
      </c>
      <c r="G133" s="101">
        <f>(((G3*12)*G75)+(G82*(12*G4))+(G89*(G5*12)))</f>
        <v>8280</v>
      </c>
      <c r="H133" s="101">
        <f>(((H3*12)*H75)+(H82*(12*H4))+(H89*(H5*12)))</f>
        <v>10080</v>
      </c>
    </row>
    <row r="134" spans="1:8" x14ac:dyDescent="0.25">
      <c r="A134"/>
      <c r="B134" s="95" t="s">
        <v>116</v>
      </c>
      <c r="C134" s="86"/>
      <c r="D134" s="101">
        <f>D58+D50+D66</f>
        <v>416</v>
      </c>
      <c r="E134" s="101">
        <f>E58+E50+E66</f>
        <v>632</v>
      </c>
      <c r="F134" s="101">
        <f>F58+F50+F66</f>
        <v>920</v>
      </c>
      <c r="G134" s="101">
        <f>G58+G50+G66</f>
        <v>1280</v>
      </c>
      <c r="H134" s="101">
        <f>H58+H50+H66</f>
        <v>1712</v>
      </c>
    </row>
    <row r="135" spans="1:8" x14ac:dyDescent="0.25">
      <c r="A135"/>
      <c r="B135" s="95" t="s">
        <v>148</v>
      </c>
      <c r="C135" s="86"/>
      <c r="D135" s="86">
        <f t="shared" ref="D135:H135" si="30">(1-D137)*D134</f>
        <v>70.720000000000013</v>
      </c>
      <c r="E135" s="86">
        <f t="shared" si="30"/>
        <v>107.44000000000003</v>
      </c>
      <c r="F135" s="86">
        <f t="shared" si="30"/>
        <v>156.40000000000003</v>
      </c>
      <c r="G135" s="86">
        <f t="shared" si="30"/>
        <v>217.60000000000005</v>
      </c>
      <c r="H135" s="86">
        <f t="shared" si="30"/>
        <v>291.04000000000008</v>
      </c>
    </row>
    <row r="136" spans="1:8" x14ac:dyDescent="0.25">
      <c r="A136"/>
      <c r="B136" s="95" t="s">
        <v>149</v>
      </c>
      <c r="C136" s="86"/>
      <c r="D136" s="86">
        <f>D134-D135</f>
        <v>345.28</v>
      </c>
      <c r="E136" s="86">
        <f t="shared" ref="E136:H136" si="31">E134-E135</f>
        <v>524.55999999999995</v>
      </c>
      <c r="F136" s="86">
        <f t="shared" si="31"/>
        <v>763.59999999999991</v>
      </c>
      <c r="G136" s="86">
        <f t="shared" si="31"/>
        <v>1062.3999999999999</v>
      </c>
      <c r="H136" s="86">
        <f t="shared" si="31"/>
        <v>1420.96</v>
      </c>
    </row>
    <row r="137" spans="1:8" x14ac:dyDescent="0.25">
      <c r="A137"/>
      <c r="B137" s="74" t="s">
        <v>150</v>
      </c>
      <c r="C137" s="78"/>
      <c r="D137" s="85">
        <v>0.83</v>
      </c>
      <c r="E137" s="85">
        <v>0.83</v>
      </c>
      <c r="F137" s="85">
        <v>0.83</v>
      </c>
      <c r="G137" s="85">
        <v>0.83</v>
      </c>
      <c r="H137" s="85">
        <v>0.83</v>
      </c>
    </row>
    <row r="138" spans="1:8" hidden="1" x14ac:dyDescent="0.25">
      <c r="A138"/>
      <c r="B138" s="74"/>
      <c r="C138" s="78"/>
      <c r="D138" s="78"/>
      <c r="E138" s="78"/>
      <c r="F138" s="78"/>
      <c r="G138" s="78"/>
      <c r="H138" s="78"/>
    </row>
    <row r="139" spans="1:8" x14ac:dyDescent="0.25">
      <c r="A139"/>
      <c r="B139" s="74" t="s">
        <v>151</v>
      </c>
      <c r="C139" s="78"/>
      <c r="D139" s="86">
        <f t="shared" ref="D139:H139" si="32">SUM(D140:D142)</f>
        <v>640</v>
      </c>
      <c r="E139" s="86">
        <f t="shared" si="32"/>
        <v>650</v>
      </c>
      <c r="F139" s="86">
        <f t="shared" si="32"/>
        <v>660</v>
      </c>
      <c r="G139" s="86">
        <f t="shared" si="32"/>
        <v>670</v>
      </c>
      <c r="H139" s="86">
        <f t="shared" si="32"/>
        <v>680</v>
      </c>
    </row>
    <row r="140" spans="1:8" x14ac:dyDescent="0.25">
      <c r="A140"/>
      <c r="B140" s="74" t="s">
        <v>152</v>
      </c>
      <c r="C140" s="78"/>
      <c r="D140" s="78">
        <v>350</v>
      </c>
      <c r="E140" s="78">
        <v>360</v>
      </c>
      <c r="F140" s="78">
        <v>370</v>
      </c>
      <c r="G140" s="78">
        <v>380</v>
      </c>
      <c r="H140" s="78">
        <v>390</v>
      </c>
    </row>
    <row r="141" spans="1:8" x14ac:dyDescent="0.25">
      <c r="A141"/>
      <c r="B141" s="74" t="s">
        <v>165</v>
      </c>
      <c r="C141" s="78"/>
      <c r="D141" s="78">
        <v>180</v>
      </c>
      <c r="E141" s="78">
        <v>180</v>
      </c>
      <c r="F141" s="78">
        <v>180</v>
      </c>
      <c r="G141" s="78">
        <v>180</v>
      </c>
      <c r="H141" s="78">
        <v>180</v>
      </c>
    </row>
    <row r="142" spans="1:8" x14ac:dyDescent="0.25">
      <c r="A142"/>
      <c r="B142" s="74" t="s">
        <v>153</v>
      </c>
      <c r="C142" s="78"/>
      <c r="D142" s="78">
        <v>110</v>
      </c>
      <c r="E142" s="78">
        <v>110</v>
      </c>
      <c r="F142" s="78">
        <v>110</v>
      </c>
      <c r="G142" s="78">
        <v>110</v>
      </c>
      <c r="H142" s="78">
        <v>110</v>
      </c>
    </row>
    <row r="143" spans="1:8" hidden="1" x14ac:dyDescent="0.25">
      <c r="A143"/>
      <c r="B143" s="74"/>
      <c r="C143" s="78"/>
      <c r="D143" s="78"/>
      <c r="E143" s="78"/>
      <c r="F143" s="78"/>
      <c r="G143" s="78"/>
      <c r="H143" s="78"/>
    </row>
    <row r="144" spans="1:8" ht="15.75" thickBot="1" x14ac:dyDescent="0.3">
      <c r="A144"/>
      <c r="B144" s="90" t="s">
        <v>154</v>
      </c>
      <c r="C144" s="92"/>
      <c r="D144" s="92">
        <f t="shared" ref="D144:H144" si="33">D136-D139</f>
        <v>-294.72000000000003</v>
      </c>
      <c r="E144" s="92">
        <f t="shared" si="33"/>
        <v>-125.44000000000005</v>
      </c>
      <c r="F144" s="92">
        <f t="shared" si="33"/>
        <v>103.59999999999991</v>
      </c>
      <c r="G144" s="92">
        <f t="shared" si="33"/>
        <v>392.39999999999986</v>
      </c>
      <c r="H144" s="92">
        <f t="shared" si="33"/>
        <v>740.96</v>
      </c>
    </row>
    <row r="145" spans="1:8" ht="15.75" thickTop="1" x14ac:dyDescent="0.25">
      <c r="A145"/>
      <c r="B145" s="74" t="s">
        <v>155</v>
      </c>
      <c r="C145" s="78"/>
      <c r="D145" s="78">
        <f t="shared" ref="D145:H145" si="34">D133*D137-D139</f>
        <v>2348</v>
      </c>
      <c r="E145" s="78">
        <f t="shared" si="34"/>
        <v>3533.2</v>
      </c>
      <c r="F145" s="78">
        <f t="shared" si="34"/>
        <v>4818</v>
      </c>
      <c r="G145" s="78">
        <f t="shared" si="34"/>
        <v>6202.4</v>
      </c>
      <c r="H145" s="78">
        <f t="shared" si="34"/>
        <v>7686.4</v>
      </c>
    </row>
    <row r="146" spans="1:8" x14ac:dyDescent="0.25">
      <c r="A146" s="74"/>
      <c r="B146" s="74"/>
      <c r="C146" s="78"/>
      <c r="D146" s="78"/>
      <c r="E146" s="78"/>
      <c r="F146" s="78"/>
      <c r="G146" s="78"/>
      <c r="H146" s="78"/>
    </row>
    <row r="147" spans="1:8" x14ac:dyDescent="0.25">
      <c r="A147" s="74"/>
      <c r="B147" s="74"/>
      <c r="C147" s="78"/>
      <c r="D147" s="78"/>
      <c r="E147" s="78"/>
      <c r="F147" s="78"/>
      <c r="G147" s="78"/>
      <c r="H147" s="78"/>
    </row>
    <row r="148" spans="1:8" x14ac:dyDescent="0.25">
      <c r="A148" s="74"/>
      <c r="B148" s="74"/>
      <c r="C148" s="78"/>
      <c r="D148" s="78"/>
      <c r="E148" s="78"/>
      <c r="F148" s="78"/>
      <c r="G148" s="78"/>
      <c r="H148" s="78"/>
    </row>
    <row r="149" spans="1:8" x14ac:dyDescent="0.25">
      <c r="A149" s="74"/>
      <c r="B149" s="74"/>
      <c r="C149" s="78"/>
      <c r="D149" s="78"/>
      <c r="E149" s="78"/>
      <c r="F149" s="78"/>
      <c r="G149" s="78"/>
      <c r="H149" s="78"/>
    </row>
    <row r="150" spans="1:8" x14ac:dyDescent="0.25">
      <c r="A150" s="74"/>
      <c r="B150" s="74"/>
      <c r="C150" s="78"/>
      <c r="D150" s="78"/>
      <c r="E150" s="78"/>
      <c r="F150" s="78"/>
      <c r="G150" s="78"/>
      <c r="H150" s="78"/>
    </row>
    <row r="151" spans="1:8" x14ac:dyDescent="0.25">
      <c r="A151" s="74"/>
      <c r="B151" s="74"/>
      <c r="C151" s="78"/>
      <c r="D151" s="78"/>
      <c r="E151" s="78"/>
      <c r="F151" s="78"/>
      <c r="G151" s="78"/>
      <c r="H151" s="78"/>
    </row>
    <row r="152" spans="1:8" x14ac:dyDescent="0.25">
      <c r="A152" s="74"/>
      <c r="B152" s="74"/>
      <c r="C152" s="78"/>
      <c r="D152" s="78"/>
      <c r="E152" s="78"/>
      <c r="F152" s="78"/>
      <c r="G152" s="78"/>
      <c r="H152" s="78"/>
    </row>
    <row r="153" spans="1:8" x14ac:dyDescent="0.25">
      <c r="A153" s="74"/>
      <c r="B153" s="74"/>
      <c r="C153" s="78"/>
      <c r="D153" s="78"/>
      <c r="E153" s="78"/>
      <c r="F153" s="78"/>
      <c r="G153" s="78"/>
      <c r="H153" s="78"/>
    </row>
    <row r="154" spans="1:8" x14ac:dyDescent="0.25">
      <c r="A154" s="74"/>
      <c r="B154" s="74"/>
      <c r="C154" s="78"/>
      <c r="D154" s="78"/>
      <c r="E154" s="78"/>
      <c r="F154" s="78"/>
      <c r="G154" s="78"/>
      <c r="H154" s="78"/>
    </row>
    <row r="155" spans="1:8" x14ac:dyDescent="0.25">
      <c r="A155" s="74"/>
      <c r="B155" s="74"/>
      <c r="C155" s="78"/>
      <c r="D155" s="78"/>
      <c r="E155" s="78"/>
      <c r="F155" s="78"/>
      <c r="G155" s="78"/>
      <c r="H155" s="78"/>
    </row>
    <row r="156" spans="1:8" x14ac:dyDescent="0.25">
      <c r="A156" s="74"/>
      <c r="B156" s="74"/>
      <c r="C156" s="78"/>
      <c r="D156" s="78"/>
      <c r="E156" s="78"/>
      <c r="F156" s="78"/>
      <c r="G156" s="78"/>
      <c r="H156" s="78"/>
    </row>
    <row r="157" spans="1:8" x14ac:dyDescent="0.25">
      <c r="A157" s="74"/>
      <c r="B157" s="74"/>
      <c r="C157" s="78"/>
      <c r="D157" s="78"/>
      <c r="E157" s="78"/>
      <c r="F157" s="78"/>
      <c r="G157" s="78"/>
      <c r="H157" s="78"/>
    </row>
    <row r="158" spans="1:8" x14ac:dyDescent="0.25">
      <c r="A158" s="74"/>
      <c r="B158" s="74"/>
      <c r="C158" s="78"/>
      <c r="D158" s="78"/>
      <c r="E158" s="78"/>
      <c r="F158" s="78"/>
      <c r="G158" s="78"/>
      <c r="H158" s="78"/>
    </row>
    <row r="159" spans="1:8" x14ac:dyDescent="0.25">
      <c r="A159" s="74"/>
      <c r="B159" s="74"/>
      <c r="C159" s="78"/>
      <c r="D159" s="78"/>
      <c r="E159" s="78"/>
      <c r="F159" s="78"/>
      <c r="G159" s="78"/>
      <c r="H159" s="78"/>
    </row>
    <row r="160" spans="1:8" x14ac:dyDescent="0.25">
      <c r="A160" s="74"/>
      <c r="B160" s="74"/>
      <c r="C160" s="78"/>
      <c r="D160" s="78"/>
      <c r="E160" s="78"/>
      <c r="F160" s="78"/>
      <c r="G160" s="78"/>
      <c r="H160" s="78"/>
    </row>
    <row r="161" spans="1:8" x14ac:dyDescent="0.25">
      <c r="A161" s="74"/>
      <c r="B161" s="74"/>
      <c r="C161" s="78"/>
      <c r="D161" s="78"/>
      <c r="E161" s="78"/>
      <c r="F161" s="78"/>
      <c r="G161" s="78"/>
      <c r="H161" s="78"/>
    </row>
    <row r="162" spans="1:8" x14ac:dyDescent="0.25">
      <c r="A162" s="74"/>
      <c r="B162" s="74"/>
      <c r="C162" s="78"/>
      <c r="D162" s="78"/>
      <c r="E162" s="78"/>
      <c r="F162" s="78"/>
      <c r="G162" s="78"/>
      <c r="H162" s="78"/>
    </row>
    <row r="163" spans="1:8" x14ac:dyDescent="0.25">
      <c r="A163" s="74"/>
      <c r="B163" s="74"/>
      <c r="C163" s="78"/>
      <c r="D163" s="78"/>
      <c r="E163" s="78"/>
      <c r="F163" s="78"/>
      <c r="G163" s="78"/>
      <c r="H163" s="78"/>
    </row>
    <row r="164" spans="1:8" x14ac:dyDescent="0.25">
      <c r="A164" s="74"/>
      <c r="B164" s="74"/>
      <c r="C164" s="78"/>
      <c r="D164" s="78"/>
      <c r="E164" s="78"/>
      <c r="F164" s="78"/>
      <c r="G164" s="78"/>
      <c r="H164" s="78"/>
    </row>
    <row r="165" spans="1:8" x14ac:dyDescent="0.25">
      <c r="A165" s="74"/>
      <c r="B165" s="74"/>
      <c r="C165" s="78"/>
      <c r="D165" s="78"/>
      <c r="E165" s="78"/>
      <c r="F165" s="78"/>
      <c r="G165" s="78"/>
      <c r="H165" s="78"/>
    </row>
    <row r="166" spans="1:8" x14ac:dyDescent="0.25">
      <c r="A166" s="74"/>
      <c r="B166" s="74"/>
      <c r="C166" s="78"/>
      <c r="D166" s="78"/>
      <c r="E166" s="78"/>
      <c r="F166" s="78"/>
      <c r="G166" s="78"/>
      <c r="H166" s="78"/>
    </row>
    <row r="167" spans="1:8" x14ac:dyDescent="0.25">
      <c r="A167" s="74"/>
      <c r="B167" s="74"/>
      <c r="C167" s="78"/>
      <c r="D167" s="78"/>
      <c r="E167" s="78"/>
      <c r="F167" s="78"/>
      <c r="G167" s="78"/>
      <c r="H167" s="78"/>
    </row>
    <row r="168" spans="1:8" x14ac:dyDescent="0.25">
      <c r="A168" s="74"/>
      <c r="B168" s="74"/>
      <c r="C168" s="78"/>
      <c r="D168" s="78"/>
      <c r="E168" s="78"/>
      <c r="F168" s="78"/>
      <c r="G168" s="78"/>
      <c r="H168" s="78"/>
    </row>
    <row r="169" spans="1:8" x14ac:dyDescent="0.25">
      <c r="A169" s="74"/>
      <c r="B169" s="74"/>
      <c r="C169" s="78"/>
      <c r="D169" s="78"/>
      <c r="E169" s="78"/>
      <c r="F169" s="78"/>
      <c r="G169" s="78"/>
      <c r="H169" s="78"/>
    </row>
    <row r="170" spans="1:8" x14ac:dyDescent="0.25">
      <c r="A170" s="74"/>
      <c r="B170" s="74"/>
      <c r="C170" s="78"/>
      <c r="D170" s="78"/>
      <c r="E170" s="78"/>
      <c r="F170" s="78"/>
      <c r="G170" s="78"/>
      <c r="H170" s="78"/>
    </row>
    <row r="171" spans="1:8" x14ac:dyDescent="0.25">
      <c r="A171" s="74"/>
      <c r="B171" s="74"/>
      <c r="C171" s="78"/>
      <c r="D171" s="78"/>
      <c r="E171" s="78"/>
      <c r="F171" s="78"/>
      <c r="G171" s="78"/>
      <c r="H171" s="78"/>
    </row>
    <row r="172" spans="1:8" x14ac:dyDescent="0.25">
      <c r="A172" s="74"/>
      <c r="B172" s="74"/>
      <c r="C172" s="78"/>
      <c r="D172" s="78"/>
      <c r="E172" s="78"/>
      <c r="F172" s="78"/>
      <c r="G172" s="78"/>
      <c r="H172" s="78"/>
    </row>
    <row r="173" spans="1:8" x14ac:dyDescent="0.25">
      <c r="A173" s="74"/>
      <c r="B173" s="74"/>
      <c r="C173" s="78"/>
      <c r="D173" s="78"/>
      <c r="E173" s="78"/>
      <c r="F173" s="78"/>
      <c r="G173" s="78"/>
      <c r="H173" s="78"/>
    </row>
    <row r="174" spans="1:8" x14ac:dyDescent="0.25">
      <c r="A174" s="74"/>
      <c r="B174" s="74"/>
      <c r="C174" s="78"/>
      <c r="D174" s="78"/>
      <c r="E174" s="78"/>
      <c r="F174" s="78"/>
      <c r="G174" s="78"/>
      <c r="H174" s="78"/>
    </row>
    <row r="175" spans="1:8" x14ac:dyDescent="0.25">
      <c r="A175" s="74"/>
      <c r="B175" s="74"/>
      <c r="C175" s="78"/>
      <c r="D175" s="78"/>
      <c r="E175" s="78"/>
      <c r="F175" s="78"/>
      <c r="G175" s="78"/>
      <c r="H175" s="78"/>
    </row>
    <row r="176" spans="1:8" x14ac:dyDescent="0.25">
      <c r="A176" s="74"/>
      <c r="B176" s="74"/>
      <c r="C176" s="78"/>
      <c r="D176" s="78"/>
      <c r="E176" s="78"/>
      <c r="F176" s="78"/>
      <c r="G176" s="78"/>
      <c r="H176" s="78"/>
    </row>
    <row r="177" spans="1:8" x14ac:dyDescent="0.25">
      <c r="A177" s="74"/>
      <c r="B177" s="74"/>
      <c r="C177" s="78"/>
      <c r="D177" s="78"/>
      <c r="E177" s="78"/>
      <c r="F177" s="78"/>
      <c r="G177" s="78"/>
      <c r="H177" s="78"/>
    </row>
    <row r="178" spans="1:8" x14ac:dyDescent="0.25">
      <c r="A178" s="74"/>
      <c r="B178" s="74"/>
      <c r="C178" s="78"/>
      <c r="D178" s="78"/>
      <c r="E178" s="78"/>
      <c r="F178" s="78"/>
      <c r="G178" s="78"/>
      <c r="H178" s="78"/>
    </row>
    <row r="179" spans="1:8" x14ac:dyDescent="0.25">
      <c r="A179" s="74"/>
      <c r="B179" s="74"/>
      <c r="C179" s="78"/>
      <c r="D179" s="78"/>
      <c r="E179" s="78"/>
      <c r="F179" s="78"/>
      <c r="G179" s="78"/>
      <c r="H179" s="78"/>
    </row>
    <row r="180" spans="1:8" x14ac:dyDescent="0.25">
      <c r="A180" s="74"/>
      <c r="B180" s="74"/>
      <c r="C180" s="78"/>
      <c r="D180" s="78"/>
      <c r="E180" s="78"/>
      <c r="F180" s="78"/>
      <c r="G180" s="78"/>
      <c r="H180" s="78"/>
    </row>
    <row r="181" spans="1:8" x14ac:dyDescent="0.25">
      <c r="A181" s="74"/>
      <c r="B181" s="74"/>
      <c r="C181" s="78"/>
      <c r="D181" s="78"/>
      <c r="E181" s="78"/>
      <c r="F181" s="78"/>
      <c r="G181" s="78"/>
      <c r="H181" s="78"/>
    </row>
    <row r="182" spans="1:8" x14ac:dyDescent="0.25">
      <c r="A182" s="74"/>
      <c r="B182" s="74"/>
      <c r="C182" s="78"/>
      <c r="D182" s="78"/>
      <c r="E182" s="78"/>
      <c r="F182" s="78"/>
      <c r="G182" s="78"/>
      <c r="H182" s="78"/>
    </row>
    <row r="183" spans="1:8" x14ac:dyDescent="0.25">
      <c r="A183" s="74"/>
      <c r="B183" s="74"/>
      <c r="C183" s="78"/>
      <c r="D183" s="78"/>
      <c r="E183" s="78"/>
      <c r="F183" s="78"/>
      <c r="G183" s="78"/>
      <c r="H183" s="78"/>
    </row>
    <row r="184" spans="1:8" x14ac:dyDescent="0.25">
      <c r="A184" s="74"/>
      <c r="B184" s="74"/>
      <c r="C184" s="78"/>
      <c r="D184" s="78"/>
      <c r="E184" s="78"/>
      <c r="F184" s="78"/>
      <c r="G184" s="78"/>
      <c r="H184" s="78"/>
    </row>
    <row r="185" spans="1:8" x14ac:dyDescent="0.25">
      <c r="A185" s="74"/>
      <c r="B185" s="74"/>
      <c r="C185" s="78"/>
      <c r="D185" s="78"/>
      <c r="E185" s="78"/>
      <c r="F185" s="78"/>
      <c r="G185" s="78"/>
      <c r="H185" s="78"/>
    </row>
    <row r="186" spans="1:8" x14ac:dyDescent="0.25">
      <c r="A186" s="74"/>
      <c r="B186" s="74"/>
      <c r="C186" s="78"/>
      <c r="D186" s="78"/>
      <c r="E186" s="78"/>
      <c r="F186" s="78"/>
      <c r="G186" s="78"/>
      <c r="H186" s="78"/>
    </row>
    <row r="187" spans="1:8" x14ac:dyDescent="0.25">
      <c r="A187" s="74"/>
      <c r="B187" s="74"/>
      <c r="C187" s="78"/>
      <c r="D187" s="78"/>
      <c r="E187" s="78"/>
      <c r="F187" s="78"/>
      <c r="G187" s="78"/>
      <c r="H187" s="78"/>
    </row>
    <row r="188" spans="1:8" x14ac:dyDescent="0.25">
      <c r="A188" s="74"/>
      <c r="B188" s="74"/>
      <c r="C188" s="78"/>
      <c r="D188" s="78"/>
      <c r="E188" s="78"/>
      <c r="F188" s="78"/>
      <c r="G188" s="78"/>
      <c r="H188" s="78"/>
    </row>
    <row r="189" spans="1:8" x14ac:dyDescent="0.25">
      <c r="A189" s="74"/>
      <c r="B189" s="74"/>
      <c r="C189" s="78"/>
      <c r="D189" s="78"/>
      <c r="E189" s="78"/>
      <c r="F189" s="78"/>
      <c r="G189" s="78"/>
      <c r="H189" s="78"/>
    </row>
    <row r="190" spans="1:8" x14ac:dyDescent="0.25">
      <c r="A190" s="74"/>
      <c r="B190" s="74"/>
      <c r="C190" s="78"/>
      <c r="D190" s="78"/>
      <c r="E190" s="78"/>
      <c r="F190" s="78"/>
      <c r="G190" s="78"/>
      <c r="H190" s="78"/>
    </row>
    <row r="191" spans="1:8" x14ac:dyDescent="0.25">
      <c r="A191" s="74"/>
      <c r="B191" s="74"/>
      <c r="C191" s="78"/>
      <c r="D191" s="78"/>
      <c r="E191" s="78"/>
      <c r="F191" s="78"/>
      <c r="G191" s="78"/>
      <c r="H191" s="78"/>
    </row>
    <row r="192" spans="1:8" x14ac:dyDescent="0.25">
      <c r="A192" s="74"/>
      <c r="B192" s="74"/>
      <c r="C192" s="78"/>
      <c r="D192" s="78"/>
      <c r="E192" s="78"/>
      <c r="F192" s="78"/>
      <c r="G192" s="78"/>
      <c r="H192" s="78"/>
    </row>
    <row r="193" spans="1:8" x14ac:dyDescent="0.25">
      <c r="A193" s="74"/>
      <c r="B193" s="74"/>
      <c r="C193" s="78"/>
      <c r="D193" s="78"/>
      <c r="E193" s="78"/>
      <c r="F193" s="78"/>
      <c r="G193" s="78"/>
      <c r="H193" s="78"/>
    </row>
    <row r="194" spans="1:8" x14ac:dyDescent="0.25">
      <c r="A194" s="74"/>
      <c r="B194" s="74"/>
      <c r="C194" s="78"/>
      <c r="D194" s="78"/>
      <c r="E194" s="78"/>
      <c r="F194" s="78"/>
      <c r="G194" s="78"/>
      <c r="H194" s="78"/>
    </row>
    <row r="195" spans="1:8" x14ac:dyDescent="0.25">
      <c r="A195" s="74"/>
      <c r="B195" s="74"/>
      <c r="C195" s="78"/>
      <c r="D195" s="78"/>
      <c r="E195" s="78"/>
      <c r="F195" s="78"/>
      <c r="G195" s="78"/>
      <c r="H195" s="78"/>
    </row>
    <row r="196" spans="1:8" x14ac:dyDescent="0.25">
      <c r="A196" s="74"/>
      <c r="B196" s="74"/>
      <c r="C196" s="78"/>
      <c r="D196" s="78"/>
      <c r="E196" s="78"/>
      <c r="F196" s="78"/>
      <c r="G196" s="78"/>
      <c r="H196" s="78"/>
    </row>
    <row r="197" spans="1:8" x14ac:dyDescent="0.25">
      <c r="A197" s="74"/>
      <c r="B197" s="74"/>
      <c r="C197" s="78"/>
      <c r="D197" s="78"/>
      <c r="E197" s="78"/>
      <c r="F197" s="78"/>
      <c r="G197" s="78"/>
      <c r="H197" s="78"/>
    </row>
    <row r="198" spans="1:8" x14ac:dyDescent="0.25">
      <c r="A198" s="74"/>
      <c r="B198" s="74"/>
      <c r="C198" s="78"/>
      <c r="D198" s="78"/>
      <c r="E198" s="78"/>
      <c r="F198" s="78"/>
      <c r="G198" s="78"/>
      <c r="H198" s="78"/>
    </row>
    <row r="199" spans="1:8" x14ac:dyDescent="0.25">
      <c r="A199" s="74"/>
      <c r="B199" s="74"/>
      <c r="C199" s="78"/>
      <c r="D199" s="78"/>
      <c r="E199" s="78"/>
      <c r="F199" s="78"/>
      <c r="G199" s="78"/>
      <c r="H199" s="78"/>
    </row>
    <row r="200" spans="1:8" x14ac:dyDescent="0.25">
      <c r="A200" s="74"/>
      <c r="B200" s="74"/>
      <c r="C200" s="78"/>
      <c r="D200" s="78"/>
      <c r="E200" s="78"/>
      <c r="F200" s="78"/>
      <c r="G200" s="78"/>
      <c r="H200" s="78"/>
    </row>
    <row r="201" spans="1:8" x14ac:dyDescent="0.25">
      <c r="A201" s="74"/>
      <c r="B201" s="74"/>
      <c r="C201" s="78"/>
      <c r="D201" s="78"/>
      <c r="E201" s="78"/>
      <c r="F201" s="78"/>
      <c r="G201" s="78"/>
      <c r="H201" s="78"/>
    </row>
    <row r="202" spans="1:8" x14ac:dyDescent="0.25">
      <c r="A202" s="74"/>
      <c r="B202" s="74"/>
      <c r="C202" s="78"/>
      <c r="D202" s="78"/>
      <c r="E202" s="78"/>
      <c r="F202" s="78"/>
      <c r="G202" s="78"/>
      <c r="H202" s="78"/>
    </row>
    <row r="203" spans="1:8" x14ac:dyDescent="0.25">
      <c r="A203" s="74"/>
      <c r="B203" s="74"/>
      <c r="C203" s="78"/>
      <c r="D203" s="78"/>
      <c r="E203" s="78"/>
      <c r="F203" s="78"/>
      <c r="G203" s="78"/>
      <c r="H203" s="78"/>
    </row>
    <row r="204" spans="1:8" x14ac:dyDescent="0.25">
      <c r="A204" s="74"/>
      <c r="B204" s="74"/>
      <c r="C204" s="78"/>
      <c r="D204" s="78"/>
      <c r="E204" s="78"/>
      <c r="F204" s="78"/>
      <c r="G204" s="78"/>
      <c r="H204" s="78"/>
    </row>
    <row r="205" spans="1:8" x14ac:dyDescent="0.25">
      <c r="A205" s="74"/>
      <c r="B205" s="74"/>
      <c r="C205" s="78"/>
      <c r="D205" s="78"/>
      <c r="E205" s="78"/>
      <c r="F205" s="78"/>
      <c r="G205" s="78"/>
      <c r="H205" s="78"/>
    </row>
    <row r="206" spans="1:8" x14ac:dyDescent="0.25">
      <c r="A206" s="74"/>
      <c r="B206" s="74"/>
      <c r="C206" s="78"/>
      <c r="D206" s="78"/>
      <c r="E206" s="78"/>
      <c r="F206" s="78"/>
      <c r="G206" s="78"/>
      <c r="H206" s="78"/>
    </row>
    <row r="207" spans="1:8" x14ac:dyDescent="0.25">
      <c r="A207" s="74"/>
      <c r="B207" s="74"/>
      <c r="C207" s="78"/>
      <c r="D207" s="78"/>
      <c r="E207" s="78"/>
      <c r="F207" s="78"/>
      <c r="G207" s="78"/>
      <c r="H207" s="78"/>
    </row>
    <row r="208" spans="1:8" x14ac:dyDescent="0.25">
      <c r="A208" s="74"/>
      <c r="B208" s="74"/>
      <c r="C208" s="78"/>
      <c r="D208" s="78"/>
      <c r="E208" s="78"/>
      <c r="F208" s="78"/>
      <c r="G208" s="78"/>
      <c r="H208" s="78"/>
    </row>
    <row r="209" spans="1:8" x14ac:dyDescent="0.25">
      <c r="A209" s="74"/>
      <c r="B209" s="74"/>
      <c r="C209" s="78"/>
      <c r="D209" s="78"/>
      <c r="E209" s="78"/>
      <c r="F209" s="78"/>
      <c r="G209" s="78"/>
      <c r="H209" s="78"/>
    </row>
    <row r="210" spans="1:8" x14ac:dyDescent="0.25">
      <c r="A210" s="74"/>
      <c r="B210" s="74"/>
      <c r="C210" s="78"/>
      <c r="D210" s="78"/>
      <c r="E210" s="78"/>
      <c r="F210" s="78"/>
      <c r="G210" s="78"/>
      <c r="H210" s="78"/>
    </row>
    <row r="211" spans="1:8" x14ac:dyDescent="0.25">
      <c r="A211" s="74"/>
      <c r="B211" s="74"/>
      <c r="C211" s="78"/>
      <c r="D211" s="78"/>
      <c r="E211" s="78"/>
      <c r="F211" s="78"/>
      <c r="G211" s="78"/>
      <c r="H211" s="78"/>
    </row>
    <row r="212" spans="1:8" x14ac:dyDescent="0.25">
      <c r="A212" s="74"/>
      <c r="B212" s="74"/>
      <c r="C212" s="78"/>
      <c r="D212" s="78"/>
      <c r="E212" s="78"/>
      <c r="F212" s="78"/>
      <c r="G212" s="78"/>
      <c r="H212" s="78"/>
    </row>
    <row r="213" spans="1:8" x14ac:dyDescent="0.25">
      <c r="A213" s="74"/>
      <c r="B213" s="74"/>
      <c r="C213" s="78"/>
      <c r="D213" s="78"/>
      <c r="E213" s="78"/>
      <c r="F213" s="78"/>
      <c r="G213" s="78"/>
      <c r="H213" s="78"/>
    </row>
    <row r="214" spans="1:8" x14ac:dyDescent="0.25">
      <c r="A214" s="74"/>
      <c r="B214" s="74"/>
      <c r="C214" s="78"/>
      <c r="D214" s="78"/>
      <c r="E214" s="78"/>
      <c r="F214" s="78"/>
      <c r="G214" s="78"/>
      <c r="H214" s="78"/>
    </row>
    <row r="215" spans="1:8" x14ac:dyDescent="0.25">
      <c r="A215" s="74"/>
      <c r="B215" s="74"/>
      <c r="C215" s="78"/>
      <c r="D215" s="78"/>
      <c r="E215" s="78"/>
      <c r="F215" s="78"/>
      <c r="G215" s="78"/>
      <c r="H215" s="78"/>
    </row>
    <row r="216" spans="1:8" x14ac:dyDescent="0.25">
      <c r="A216" s="74"/>
      <c r="B216" s="74"/>
      <c r="C216" s="78"/>
      <c r="D216" s="78"/>
      <c r="E216" s="78"/>
      <c r="F216" s="78"/>
      <c r="G216" s="78"/>
      <c r="H216" s="78"/>
    </row>
    <row r="217" spans="1:8" x14ac:dyDescent="0.25">
      <c r="A217" s="74"/>
      <c r="B217" s="74"/>
      <c r="C217" s="78"/>
      <c r="D217" s="78"/>
      <c r="E217" s="78"/>
      <c r="F217" s="78"/>
      <c r="G217" s="78"/>
      <c r="H217" s="78"/>
    </row>
    <row r="218" spans="1:8" x14ac:dyDescent="0.25">
      <c r="A218" s="74"/>
      <c r="B218" s="74"/>
      <c r="C218" s="78"/>
      <c r="D218" s="78"/>
      <c r="E218" s="78"/>
      <c r="F218" s="78"/>
      <c r="G218" s="78"/>
      <c r="H218" s="78"/>
    </row>
    <row r="219" spans="1:8" x14ac:dyDescent="0.25">
      <c r="A219" s="74"/>
      <c r="B219" s="74"/>
      <c r="C219" s="78"/>
      <c r="D219" s="78"/>
      <c r="E219" s="78"/>
      <c r="F219" s="78"/>
      <c r="G219" s="78"/>
      <c r="H219" s="78"/>
    </row>
    <row r="220" spans="1:8" x14ac:dyDescent="0.25">
      <c r="A220" s="74"/>
      <c r="B220" s="74"/>
    </row>
    <row r="221" spans="1:8" x14ac:dyDescent="0.25">
      <c r="A221" s="74"/>
      <c r="B221" s="74"/>
    </row>
    <row r="222" spans="1:8" x14ac:dyDescent="0.25">
      <c r="A222" s="74"/>
      <c r="B222" s="74"/>
    </row>
    <row r="223" spans="1:8" x14ac:dyDescent="0.25">
      <c r="A223" s="74"/>
      <c r="B223" s="74"/>
    </row>
    <row r="224" spans="1:8" x14ac:dyDescent="0.25">
      <c r="A224" s="74"/>
      <c r="B224" s="74"/>
    </row>
    <row r="225" spans="1:2" x14ac:dyDescent="0.25">
      <c r="A225" s="74"/>
      <c r="B225" s="74"/>
    </row>
    <row r="226" spans="1:2" x14ac:dyDescent="0.25">
      <c r="A226" s="74"/>
      <c r="B226" s="74"/>
    </row>
    <row r="227" spans="1:2" x14ac:dyDescent="0.25">
      <c r="A227" s="74"/>
      <c r="B227" s="74"/>
    </row>
    <row r="228" spans="1:2" x14ac:dyDescent="0.25">
      <c r="A228" s="74"/>
      <c r="B228" s="74"/>
    </row>
    <row r="229" spans="1:2" x14ac:dyDescent="0.25">
      <c r="A229" s="74"/>
      <c r="B229" s="74"/>
    </row>
    <row r="230" spans="1:2" x14ac:dyDescent="0.25">
      <c r="A230" s="74"/>
      <c r="B230" s="74"/>
    </row>
    <row r="231" spans="1:2" x14ac:dyDescent="0.25">
      <c r="A231" s="74"/>
      <c r="B231" s="74"/>
    </row>
    <row r="232" spans="1:2" x14ac:dyDescent="0.25">
      <c r="A232" s="74"/>
      <c r="B232" s="74"/>
    </row>
    <row r="233" spans="1:2" x14ac:dyDescent="0.25">
      <c r="A233" s="74"/>
      <c r="B233" s="74"/>
    </row>
    <row r="234" spans="1:2" x14ac:dyDescent="0.25">
      <c r="A234" s="74"/>
      <c r="B234" s="74"/>
    </row>
    <row r="235" spans="1:2" x14ac:dyDescent="0.25">
      <c r="A235" s="74"/>
      <c r="B235" s="74"/>
    </row>
    <row r="236" spans="1:2" x14ac:dyDescent="0.25">
      <c r="A236" s="74"/>
      <c r="B236" s="74"/>
    </row>
    <row r="237" spans="1:2" x14ac:dyDescent="0.25">
      <c r="A237" s="74"/>
      <c r="B237" s="74"/>
    </row>
    <row r="238" spans="1:2" x14ac:dyDescent="0.25">
      <c r="A238" s="74"/>
      <c r="B238" s="74"/>
    </row>
    <row r="239" spans="1:2" x14ac:dyDescent="0.25">
      <c r="A239" s="74"/>
      <c r="B239" s="74"/>
    </row>
    <row r="240" spans="1:2" x14ac:dyDescent="0.25">
      <c r="A240" s="74"/>
      <c r="B240" s="74"/>
    </row>
    <row r="241" spans="1:2" x14ac:dyDescent="0.25">
      <c r="A241" s="74"/>
      <c r="B241" s="74"/>
    </row>
    <row r="242" spans="1:2" x14ac:dyDescent="0.25">
      <c r="A242" s="74"/>
      <c r="B242" s="74"/>
    </row>
    <row r="243" spans="1:2" x14ac:dyDescent="0.25">
      <c r="A243" s="74"/>
      <c r="B243" s="74"/>
    </row>
    <row r="244" spans="1:2" x14ac:dyDescent="0.25">
      <c r="A244" s="74"/>
      <c r="B244" s="74"/>
    </row>
    <row r="245" spans="1:2" x14ac:dyDescent="0.25">
      <c r="A245" s="74"/>
      <c r="B245" s="74"/>
    </row>
    <row r="246" spans="1:2" x14ac:dyDescent="0.25">
      <c r="A246" s="74"/>
      <c r="B246" s="74"/>
    </row>
    <row r="247" spans="1:2" x14ac:dyDescent="0.25">
      <c r="A247" s="74"/>
      <c r="B247" s="74"/>
    </row>
    <row r="248" spans="1:2" x14ac:dyDescent="0.25">
      <c r="A248" s="74"/>
      <c r="B248" s="74"/>
    </row>
    <row r="249" spans="1:2" x14ac:dyDescent="0.25">
      <c r="A249" s="74"/>
      <c r="B249" s="74"/>
    </row>
  </sheetData>
  <mergeCells count="26">
    <mergeCell ref="A25:B25"/>
    <mergeCell ref="A2:B2"/>
    <mergeCell ref="A6:B6"/>
    <mergeCell ref="A8:B8"/>
    <mergeCell ref="A18:B18"/>
    <mergeCell ref="A19:B19"/>
    <mergeCell ref="A96:B96"/>
    <mergeCell ref="A26:B26"/>
    <mergeCell ref="A31:B31"/>
    <mergeCell ref="A36:B36"/>
    <mergeCell ref="A42:B42"/>
    <mergeCell ref="A43:B43"/>
    <mergeCell ref="A51:B51"/>
    <mergeCell ref="A59:B59"/>
    <mergeCell ref="A73:B73"/>
    <mergeCell ref="A74:B74"/>
    <mergeCell ref="A81:B81"/>
    <mergeCell ref="A88:B88"/>
    <mergeCell ref="A124:B124"/>
    <mergeCell ref="A132:B132"/>
    <mergeCell ref="A97:B97"/>
    <mergeCell ref="A102:B102"/>
    <mergeCell ref="A107:B107"/>
    <mergeCell ref="A113:B113"/>
    <mergeCell ref="A114:B114"/>
    <mergeCell ref="A119:B119"/>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F249"/>
  <sheetViews>
    <sheetView workbookViewId="0">
      <selection activeCell="D35" sqref="D35"/>
    </sheetView>
  </sheetViews>
  <sheetFormatPr baseColWidth="10" defaultRowHeight="15" x14ac:dyDescent="0.25"/>
  <cols>
    <col min="1" max="1" width="15.140625" style="77" bestFit="1" customWidth="1"/>
    <col min="2" max="2" width="28.5703125" style="77" bestFit="1" customWidth="1"/>
    <col min="3" max="9" width="11.42578125" style="77"/>
    <col min="10" max="10" width="16.85546875" style="77" bestFit="1" customWidth="1"/>
    <col min="11" max="11" width="23" style="77" bestFit="1" customWidth="1"/>
    <col min="12" max="12" width="16.85546875" style="77" bestFit="1" customWidth="1"/>
    <col min="13" max="16384" width="11.42578125" style="77"/>
  </cols>
  <sheetData>
    <row r="1" spans="1:11" x14ac:dyDescent="0.25">
      <c r="C1" s="89" t="s">
        <v>106</v>
      </c>
      <c r="D1" s="89" t="s">
        <v>1</v>
      </c>
      <c r="E1" s="89" t="s">
        <v>2</v>
      </c>
      <c r="F1" s="89" t="s">
        <v>3</v>
      </c>
      <c r="G1" s="89" t="s">
        <v>4</v>
      </c>
      <c r="H1" s="89" t="s">
        <v>5</v>
      </c>
      <c r="J1" s="77" t="s">
        <v>168</v>
      </c>
      <c r="K1" s="77" t="s">
        <v>169</v>
      </c>
    </row>
    <row r="2" spans="1:11" x14ac:dyDescent="0.25">
      <c r="A2" s="134" t="s">
        <v>107</v>
      </c>
      <c r="B2" s="134"/>
      <c r="C2" s="78"/>
      <c r="D2" s="78"/>
      <c r="E2" s="78"/>
      <c r="F2" s="78"/>
      <c r="G2" s="78"/>
      <c r="H2" s="78"/>
      <c r="J2" s="103" t="s">
        <v>170</v>
      </c>
      <c r="K2" s="77" t="s">
        <v>171</v>
      </c>
    </row>
    <row r="3" spans="1:11" x14ac:dyDescent="0.25">
      <c r="A3" s="76" t="s">
        <v>108</v>
      </c>
      <c r="B3" s="76" t="s">
        <v>113</v>
      </c>
      <c r="C3" s="78">
        <v>10</v>
      </c>
      <c r="D3" s="78">
        <v>10</v>
      </c>
      <c r="E3" s="78">
        <v>11</v>
      </c>
      <c r="F3" s="78">
        <v>12</v>
      </c>
      <c r="G3" s="78">
        <v>13</v>
      </c>
      <c r="H3" s="78">
        <v>14</v>
      </c>
    </row>
    <row r="4" spans="1:11" x14ac:dyDescent="0.25">
      <c r="A4" s="76" t="s">
        <v>109</v>
      </c>
      <c r="B4" s="76" t="s">
        <v>113</v>
      </c>
      <c r="C4" s="78">
        <v>20</v>
      </c>
      <c r="D4" s="78">
        <v>20</v>
      </c>
      <c r="E4" s="78">
        <v>21</v>
      </c>
      <c r="F4" s="78">
        <v>22</v>
      </c>
      <c r="G4" s="78">
        <v>23</v>
      </c>
      <c r="H4" s="78">
        <v>24</v>
      </c>
    </row>
    <row r="5" spans="1:11" x14ac:dyDescent="0.25">
      <c r="A5" s="76" t="s">
        <v>110</v>
      </c>
      <c r="B5" s="76" t="s">
        <v>113</v>
      </c>
      <c r="C5" s="78">
        <v>30</v>
      </c>
      <c r="D5" s="78">
        <v>30</v>
      </c>
      <c r="E5" s="78">
        <v>31</v>
      </c>
      <c r="F5" s="78">
        <v>32</v>
      </c>
      <c r="G5" s="78">
        <v>33</v>
      </c>
      <c r="H5" s="78">
        <v>34</v>
      </c>
    </row>
    <row r="6" spans="1:11" x14ac:dyDescent="0.25">
      <c r="A6" s="134" t="s">
        <v>122</v>
      </c>
      <c r="B6" s="134"/>
      <c r="C6" s="78"/>
      <c r="D6" s="78"/>
      <c r="E6" s="78"/>
      <c r="F6" s="78"/>
      <c r="G6" s="78"/>
      <c r="H6" s="78"/>
    </row>
    <row r="7" spans="1:11" x14ac:dyDescent="0.25">
      <c r="A7" s="76" t="s">
        <v>123</v>
      </c>
      <c r="B7" s="84">
        <v>0.1</v>
      </c>
      <c r="C7" s="78"/>
      <c r="D7" s="78"/>
      <c r="E7" s="78"/>
      <c r="F7" s="78"/>
      <c r="G7" s="78"/>
      <c r="H7" s="78"/>
    </row>
    <row r="8" spans="1:11" x14ac:dyDescent="0.25">
      <c r="A8" s="134" t="s">
        <v>116</v>
      </c>
      <c r="B8" s="134"/>
      <c r="C8" s="78"/>
      <c r="D8" s="78"/>
      <c r="E8" s="78"/>
      <c r="F8" s="78"/>
      <c r="G8" s="78"/>
      <c r="H8" s="78"/>
    </row>
    <row r="9" spans="1:11" x14ac:dyDescent="0.25">
      <c r="A9" s="76" t="s">
        <v>108</v>
      </c>
      <c r="B9" s="76" t="s">
        <v>117</v>
      </c>
      <c r="C9" s="78">
        <v>1</v>
      </c>
      <c r="D9" s="78">
        <v>1</v>
      </c>
      <c r="E9" s="78">
        <v>2</v>
      </c>
      <c r="F9" s="78">
        <v>3</v>
      </c>
      <c r="G9" s="78">
        <v>4</v>
      </c>
      <c r="H9" s="78">
        <v>5</v>
      </c>
    </row>
    <row r="10" spans="1:11" x14ac:dyDescent="0.25">
      <c r="A10" s="76" t="s">
        <v>109</v>
      </c>
      <c r="B10" s="76" t="s">
        <v>117</v>
      </c>
      <c r="C10" s="78">
        <v>2</v>
      </c>
      <c r="D10" s="78">
        <v>2</v>
      </c>
      <c r="E10" s="78">
        <v>3</v>
      </c>
      <c r="F10" s="78">
        <v>4</v>
      </c>
      <c r="G10" s="78">
        <v>5</v>
      </c>
      <c r="H10" s="78">
        <v>6</v>
      </c>
    </row>
    <row r="11" spans="1:11" x14ac:dyDescent="0.25">
      <c r="A11" s="76" t="s">
        <v>110</v>
      </c>
      <c r="B11" s="76" t="s">
        <v>117</v>
      </c>
      <c r="C11" s="78">
        <v>3</v>
      </c>
      <c r="D11" s="78">
        <v>4</v>
      </c>
      <c r="E11" s="78">
        <v>5</v>
      </c>
      <c r="F11" s="78">
        <v>6</v>
      </c>
      <c r="G11" s="78">
        <v>7</v>
      </c>
      <c r="H11" s="78">
        <v>8</v>
      </c>
    </row>
    <row r="12" spans="1:11" x14ac:dyDescent="0.25">
      <c r="A12" s="76" t="s">
        <v>134</v>
      </c>
      <c r="B12" s="76" t="s">
        <v>140</v>
      </c>
      <c r="C12" s="86">
        <f>C10-C9</f>
        <v>1</v>
      </c>
      <c r="D12" s="86">
        <f t="shared" ref="D12:H12" si="0">D10-D9</f>
        <v>1</v>
      </c>
      <c r="E12" s="86">
        <f t="shared" si="0"/>
        <v>1</v>
      </c>
      <c r="F12" s="86">
        <f t="shared" si="0"/>
        <v>1</v>
      </c>
      <c r="G12" s="86">
        <f t="shared" si="0"/>
        <v>1</v>
      </c>
      <c r="H12" s="86">
        <f t="shared" si="0"/>
        <v>1</v>
      </c>
    </row>
    <row r="13" spans="1:11" x14ac:dyDescent="0.25">
      <c r="A13" s="76" t="s">
        <v>135</v>
      </c>
      <c r="B13" s="76" t="s">
        <v>140</v>
      </c>
      <c r="C13" s="86">
        <f>C11-1</f>
        <v>2</v>
      </c>
      <c r="D13" s="86">
        <f t="shared" ref="D13:H13" si="1">D11-1</f>
        <v>3</v>
      </c>
      <c r="E13" s="86">
        <f t="shared" si="1"/>
        <v>4</v>
      </c>
      <c r="F13" s="86">
        <f t="shared" si="1"/>
        <v>5</v>
      </c>
      <c r="G13" s="86">
        <f t="shared" si="1"/>
        <v>6</v>
      </c>
      <c r="H13" s="86">
        <f t="shared" si="1"/>
        <v>7</v>
      </c>
    </row>
    <row r="14" spans="1:11" x14ac:dyDescent="0.25">
      <c r="A14" s="76" t="s">
        <v>136</v>
      </c>
      <c r="B14" s="76" t="s">
        <v>141</v>
      </c>
      <c r="C14" s="86">
        <f>C9-C10</f>
        <v>-1</v>
      </c>
      <c r="D14" s="86">
        <f t="shared" ref="D14:H14" si="2">D9-D10</f>
        <v>-1</v>
      </c>
      <c r="E14" s="86">
        <f t="shared" si="2"/>
        <v>-1</v>
      </c>
      <c r="F14" s="86">
        <f t="shared" si="2"/>
        <v>-1</v>
      </c>
      <c r="G14" s="86">
        <f t="shared" si="2"/>
        <v>-1</v>
      </c>
      <c r="H14" s="86">
        <f t="shared" si="2"/>
        <v>-1</v>
      </c>
    </row>
    <row r="15" spans="1:11" x14ac:dyDescent="0.25">
      <c r="A15" s="76" t="s">
        <v>137</v>
      </c>
      <c r="B15" s="76" t="s">
        <v>140</v>
      </c>
      <c r="C15" s="86">
        <f>C11-C10</f>
        <v>1</v>
      </c>
      <c r="D15" s="86">
        <f t="shared" ref="D15:H15" si="3">D11-D10</f>
        <v>2</v>
      </c>
      <c r="E15" s="86">
        <f t="shared" si="3"/>
        <v>2</v>
      </c>
      <c r="F15" s="86">
        <f t="shared" si="3"/>
        <v>2</v>
      </c>
      <c r="G15" s="86">
        <f t="shared" si="3"/>
        <v>2</v>
      </c>
      <c r="H15" s="86">
        <f t="shared" si="3"/>
        <v>2</v>
      </c>
    </row>
    <row r="16" spans="1:11" x14ac:dyDescent="0.25">
      <c r="A16" s="76" t="s">
        <v>138</v>
      </c>
      <c r="B16" s="76" t="s">
        <v>141</v>
      </c>
      <c r="C16" s="86">
        <f>C9-C11</f>
        <v>-2</v>
      </c>
      <c r="D16" s="86">
        <f t="shared" ref="D16:H16" si="4">D9-D11</f>
        <v>-3</v>
      </c>
      <c r="E16" s="86">
        <f t="shared" si="4"/>
        <v>-3</v>
      </c>
      <c r="F16" s="86">
        <f t="shared" si="4"/>
        <v>-3</v>
      </c>
      <c r="G16" s="86">
        <f t="shared" si="4"/>
        <v>-3</v>
      </c>
      <c r="H16" s="86">
        <f t="shared" si="4"/>
        <v>-3</v>
      </c>
    </row>
    <row r="17" spans="1:32" x14ac:dyDescent="0.25">
      <c r="A17" s="76" t="s">
        <v>139</v>
      </c>
      <c r="B17" s="76" t="s">
        <v>141</v>
      </c>
      <c r="C17" s="86">
        <f>C10-C11</f>
        <v>-1</v>
      </c>
      <c r="D17" s="86">
        <f t="shared" ref="D17:H17" si="5">D10-D11</f>
        <v>-2</v>
      </c>
      <c r="E17" s="86">
        <f t="shared" si="5"/>
        <v>-2</v>
      </c>
      <c r="F17" s="86">
        <f t="shared" si="5"/>
        <v>-2</v>
      </c>
      <c r="G17" s="86">
        <f t="shared" si="5"/>
        <v>-2</v>
      </c>
      <c r="H17" s="86">
        <f t="shared" si="5"/>
        <v>-2</v>
      </c>
    </row>
    <row r="18" spans="1:32" x14ac:dyDescent="0.25">
      <c r="A18" s="134" t="s">
        <v>163</v>
      </c>
      <c r="B18" s="134"/>
      <c r="D18" s="85">
        <v>0.1</v>
      </c>
      <c r="E18" s="85">
        <v>0.1</v>
      </c>
      <c r="F18" s="85">
        <v>0.1</v>
      </c>
      <c r="G18" s="85">
        <v>0.1</v>
      </c>
      <c r="H18" s="85">
        <v>0.1</v>
      </c>
    </row>
    <row r="19" spans="1:32" x14ac:dyDescent="0.25">
      <c r="A19" s="134" t="s">
        <v>164</v>
      </c>
      <c r="B19" s="134"/>
      <c r="D19" s="85">
        <v>0.15</v>
      </c>
      <c r="E19" s="85">
        <v>0.15</v>
      </c>
      <c r="F19" s="85">
        <v>0.15</v>
      </c>
      <c r="G19" s="85">
        <v>0.15</v>
      </c>
      <c r="H19" s="85">
        <v>0.15</v>
      </c>
    </row>
    <row r="20" spans="1:32" hidden="1" x14ac:dyDescent="0.25"/>
    <row r="21" spans="1:32" hidden="1" x14ac:dyDescent="0.25"/>
    <row r="22" spans="1:32" hidden="1" x14ac:dyDescent="0.25"/>
    <row r="23" spans="1:32" hidden="1" x14ac:dyDescent="0.25"/>
    <row r="25" spans="1:32" customFormat="1" ht="15.75" thickBot="1" x14ac:dyDescent="0.3">
      <c r="A25" s="132" t="s">
        <v>143</v>
      </c>
      <c r="B25" s="132"/>
      <c r="C25" s="89" t="s">
        <v>89</v>
      </c>
      <c r="D25" s="96">
        <f>(((12*D3)*D75)+((12*D4)*D82)+((12*D5)*D89))</f>
        <v>10800</v>
      </c>
      <c r="E25" s="96">
        <f t="shared" ref="E25:H25" si="6">(((12*E3)*E75)+((12*E4)*E82)+((12*E5)*E89))</f>
        <v>15120</v>
      </c>
      <c r="F25" s="96">
        <f t="shared" si="6"/>
        <v>19800</v>
      </c>
      <c r="G25" s="96">
        <f t="shared" si="6"/>
        <v>24840</v>
      </c>
      <c r="H25" s="96">
        <f t="shared" si="6"/>
        <v>30240</v>
      </c>
      <c r="I25" s="77"/>
      <c r="R25" s="77"/>
      <c r="S25" s="77"/>
      <c r="T25" s="77"/>
      <c r="U25" s="77"/>
      <c r="V25" s="77"/>
      <c r="W25" s="77"/>
      <c r="X25" s="77"/>
      <c r="Y25" s="77"/>
      <c r="Z25" s="77"/>
      <c r="AA25" s="77"/>
      <c r="AB25" s="77"/>
      <c r="AC25" s="77"/>
      <c r="AD25" s="77"/>
      <c r="AE25" s="77"/>
      <c r="AF25" s="77"/>
    </row>
    <row r="26" spans="1:32" customFormat="1" x14ac:dyDescent="0.25">
      <c r="A26" s="135" t="s">
        <v>108</v>
      </c>
      <c r="B26" s="135"/>
      <c r="C26" s="93" t="s">
        <v>89</v>
      </c>
      <c r="D26" s="93">
        <f>((12*D3)*D75)</f>
        <v>1800</v>
      </c>
      <c r="E26" s="93">
        <f t="shared" ref="E26:H26" si="7">((12*E3)*E75)</f>
        <v>2640</v>
      </c>
      <c r="F26" s="93">
        <f t="shared" si="7"/>
        <v>3600</v>
      </c>
      <c r="G26" s="93">
        <f t="shared" si="7"/>
        <v>4680</v>
      </c>
      <c r="H26" s="93">
        <f t="shared" si="7"/>
        <v>5880</v>
      </c>
      <c r="I26" s="77"/>
      <c r="R26" s="77"/>
      <c r="S26" s="77"/>
      <c r="T26" s="77"/>
      <c r="U26" s="77"/>
      <c r="V26" s="77"/>
      <c r="W26" s="77"/>
      <c r="X26" s="77"/>
      <c r="Y26" s="77"/>
      <c r="Z26" s="77"/>
      <c r="AA26" s="77"/>
      <c r="AB26" s="77"/>
      <c r="AC26" s="77"/>
      <c r="AD26" s="77"/>
      <c r="AE26" s="77"/>
      <c r="AF26" s="77"/>
    </row>
    <row r="27" spans="1:32" customFormat="1" x14ac:dyDescent="0.25">
      <c r="B27" s="74" t="s">
        <v>157</v>
      </c>
      <c r="C27" s="78"/>
      <c r="D27" s="86">
        <f>$D$76*($D$3*12)</f>
        <v>1200</v>
      </c>
      <c r="E27" s="86">
        <f t="shared" ref="E27:H27" si="8">$D$76*($D$3*12)</f>
        <v>1200</v>
      </c>
      <c r="F27" s="86">
        <f t="shared" si="8"/>
        <v>1200</v>
      </c>
      <c r="G27" s="86">
        <f t="shared" si="8"/>
        <v>1200</v>
      </c>
      <c r="H27" s="86">
        <f t="shared" si="8"/>
        <v>1200</v>
      </c>
      <c r="I27" s="91" t="s">
        <v>160</v>
      </c>
      <c r="R27" s="77"/>
      <c r="S27" s="77"/>
      <c r="T27" s="77"/>
      <c r="U27" s="77"/>
      <c r="V27" s="77"/>
      <c r="W27" s="77"/>
      <c r="X27" s="77"/>
      <c r="Y27" s="77"/>
      <c r="Z27" s="77"/>
      <c r="AA27" s="77"/>
      <c r="AB27" s="77"/>
      <c r="AC27" s="77"/>
      <c r="AD27" s="77"/>
      <c r="AE27" s="77"/>
      <c r="AF27" s="77"/>
    </row>
    <row r="28" spans="1:32" customFormat="1" x14ac:dyDescent="0.25">
      <c r="B28" s="74" t="s">
        <v>142</v>
      </c>
      <c r="C28" s="78"/>
      <c r="D28" s="78"/>
      <c r="E28" s="78"/>
      <c r="F28" s="78"/>
      <c r="G28" s="78"/>
      <c r="H28" s="78"/>
      <c r="I28" s="88"/>
      <c r="R28" s="77"/>
      <c r="S28" s="77"/>
      <c r="T28" s="77"/>
      <c r="U28" s="77"/>
      <c r="V28" s="77"/>
      <c r="W28" s="77"/>
      <c r="X28" s="77"/>
      <c r="Y28" s="77"/>
      <c r="Z28" s="77"/>
      <c r="AA28" s="77"/>
      <c r="AB28" s="77"/>
      <c r="AC28" s="77"/>
      <c r="AD28" s="77"/>
      <c r="AE28" s="77"/>
      <c r="AF28" s="77"/>
    </row>
    <row r="29" spans="1:32" customFormat="1" x14ac:dyDescent="0.25">
      <c r="B29" s="74" t="s">
        <v>166</v>
      </c>
      <c r="C29" s="78"/>
      <c r="D29" s="86">
        <f>$D$44/$D$76</f>
        <v>12</v>
      </c>
      <c r="E29" s="86">
        <f>$D$44/$D$76</f>
        <v>12</v>
      </c>
      <c r="F29" s="86">
        <f>$D$44/$D$76</f>
        <v>12</v>
      </c>
      <c r="G29" s="86">
        <f>$D$44/$D$76</f>
        <v>12</v>
      </c>
      <c r="H29" s="86">
        <f>$D$44/$D$76</f>
        <v>12</v>
      </c>
      <c r="I29" s="87"/>
      <c r="R29" s="77"/>
      <c r="S29" s="77"/>
      <c r="T29" s="77"/>
      <c r="U29" s="77"/>
      <c r="V29" s="77"/>
      <c r="W29" s="77"/>
      <c r="X29" s="77"/>
      <c r="Y29" s="77"/>
      <c r="Z29" s="77"/>
      <c r="AA29" s="77"/>
      <c r="AB29" s="77"/>
      <c r="AC29" s="77"/>
      <c r="AD29" s="77"/>
      <c r="AE29" s="77"/>
      <c r="AF29" s="77"/>
    </row>
    <row r="30" spans="1:32" customFormat="1" ht="15.75" thickBot="1" x14ac:dyDescent="0.3">
      <c r="B30" s="74" t="s">
        <v>167</v>
      </c>
      <c r="C30" s="78"/>
      <c r="D30" s="86">
        <f>D50/D75</f>
        <v>20.533333333333335</v>
      </c>
      <c r="E30" s="86">
        <f>E50/E75</f>
        <v>29.8</v>
      </c>
      <c r="F30" s="86">
        <f>F50/F75</f>
        <v>32.479999999999997</v>
      </c>
      <c r="G30" s="86">
        <f>G50/G75</f>
        <v>36.666666666666664</v>
      </c>
      <c r="H30" s="86">
        <f>H50/H75</f>
        <v>41.714285714285715</v>
      </c>
      <c r="I30" s="87"/>
      <c r="R30" s="77"/>
      <c r="S30" s="77"/>
      <c r="T30" s="77"/>
      <c r="U30" s="77"/>
      <c r="V30" s="77"/>
      <c r="W30" s="77"/>
      <c r="X30" s="77"/>
      <c r="Y30" s="77"/>
      <c r="Z30" s="77"/>
      <c r="AA30" s="77"/>
      <c r="AB30" s="77"/>
      <c r="AC30" s="77"/>
      <c r="AD30" s="77"/>
      <c r="AE30" s="77"/>
      <c r="AF30" s="77"/>
    </row>
    <row r="31" spans="1:32" customFormat="1" x14ac:dyDescent="0.25">
      <c r="A31" s="135" t="s">
        <v>109</v>
      </c>
      <c r="B31" s="135"/>
      <c r="C31" s="93" t="s">
        <v>89</v>
      </c>
      <c r="D31" s="93">
        <f>((12*D4)*D82)</f>
        <v>3600</v>
      </c>
      <c r="E31" s="93">
        <f t="shared" ref="E31:H31" si="9">((12*E4)*E82)</f>
        <v>5040</v>
      </c>
      <c r="F31" s="93">
        <f t="shared" si="9"/>
        <v>6600</v>
      </c>
      <c r="G31" s="93">
        <f t="shared" si="9"/>
        <v>8280</v>
      </c>
      <c r="H31" s="93">
        <f t="shared" si="9"/>
        <v>10080</v>
      </c>
      <c r="I31" s="87"/>
      <c r="R31" s="77"/>
      <c r="S31" s="77"/>
      <c r="T31" s="77"/>
      <c r="U31" s="77"/>
      <c r="V31" s="77"/>
      <c r="W31" s="77"/>
      <c r="X31" s="77"/>
      <c r="Y31" s="77"/>
      <c r="Z31" s="77"/>
      <c r="AA31" s="77"/>
      <c r="AB31" s="77"/>
      <c r="AC31" s="77"/>
      <c r="AD31" s="77"/>
      <c r="AE31" s="77"/>
      <c r="AF31" s="77"/>
    </row>
    <row r="32" spans="1:32" customFormat="1" x14ac:dyDescent="0.25">
      <c r="B32" s="74" t="s">
        <v>159</v>
      </c>
      <c r="C32" s="78"/>
      <c r="D32" s="86">
        <f>$D$4*($D$83*12)</f>
        <v>2400</v>
      </c>
      <c r="E32" s="86">
        <f t="shared" ref="E32:H32" si="10">$D$4*($D$83*12)</f>
        <v>2400</v>
      </c>
      <c r="F32" s="86">
        <f t="shared" si="10"/>
        <v>2400</v>
      </c>
      <c r="G32" s="86">
        <f t="shared" si="10"/>
        <v>2400</v>
      </c>
      <c r="H32" s="86">
        <f t="shared" si="10"/>
        <v>2400</v>
      </c>
      <c r="I32" s="87"/>
      <c r="R32" s="77"/>
      <c r="S32" s="77"/>
      <c r="T32" s="77"/>
      <c r="U32" s="77"/>
      <c r="V32" s="77"/>
      <c r="W32" s="77"/>
      <c r="X32" s="77"/>
      <c r="Y32" s="77"/>
      <c r="Z32" s="77"/>
      <c r="AA32" s="77"/>
      <c r="AB32" s="77"/>
      <c r="AC32" s="77"/>
      <c r="AD32" s="77"/>
      <c r="AE32" s="77"/>
      <c r="AF32" s="77"/>
    </row>
    <row r="33" spans="1:32" customFormat="1" x14ac:dyDescent="0.25">
      <c r="B33" s="74" t="s">
        <v>142</v>
      </c>
      <c r="C33" s="78"/>
      <c r="D33" s="78"/>
      <c r="E33" s="78"/>
      <c r="F33" s="78"/>
      <c r="G33" s="78"/>
      <c r="H33" s="78"/>
      <c r="I33" s="87"/>
      <c r="R33" s="77"/>
      <c r="S33" s="77"/>
      <c r="T33" s="77"/>
      <c r="U33" s="77"/>
      <c r="V33" s="77"/>
      <c r="W33" s="77"/>
      <c r="X33" s="77"/>
      <c r="Y33" s="77"/>
      <c r="Z33" s="77"/>
      <c r="AA33" s="77"/>
      <c r="AB33" s="77"/>
      <c r="AC33" s="77"/>
      <c r="AD33" s="77"/>
      <c r="AE33" s="77"/>
      <c r="AF33" s="77"/>
    </row>
    <row r="34" spans="1:32" customFormat="1" x14ac:dyDescent="0.25">
      <c r="B34" s="74" t="s">
        <v>166</v>
      </c>
      <c r="C34" s="78"/>
      <c r="D34" s="86">
        <f>$D$52/$D$83</f>
        <v>24</v>
      </c>
      <c r="E34" s="86">
        <f>$D$52/$D$83</f>
        <v>24</v>
      </c>
      <c r="F34" s="86">
        <f>$D$52/$D$83</f>
        <v>24</v>
      </c>
      <c r="G34" s="86">
        <f>$D$52/$D$83</f>
        <v>24</v>
      </c>
      <c r="H34" s="86">
        <f>$D$52/$D$83</f>
        <v>24</v>
      </c>
      <c r="I34" s="87"/>
      <c r="R34" s="77"/>
      <c r="S34" s="77"/>
      <c r="T34" s="77"/>
      <c r="U34" s="77"/>
      <c r="V34" s="77"/>
      <c r="W34" s="77"/>
      <c r="X34" s="77"/>
      <c r="Y34" s="77"/>
      <c r="Z34" s="77"/>
      <c r="AA34" s="77"/>
      <c r="AB34" s="77"/>
      <c r="AC34" s="77"/>
      <c r="AD34" s="77"/>
      <c r="AE34" s="77"/>
      <c r="AF34" s="77"/>
    </row>
    <row r="35" spans="1:32" customFormat="1" ht="15.75" thickBot="1" x14ac:dyDescent="0.3">
      <c r="B35" s="74" t="s">
        <v>167</v>
      </c>
      <c r="C35" s="78"/>
      <c r="D35" s="86">
        <f>D58/D82</f>
        <v>17.333333333333332</v>
      </c>
      <c r="E35" s="86">
        <f>E58/E82</f>
        <v>-3.2</v>
      </c>
      <c r="F35" s="86">
        <f>F58/F82</f>
        <v>-20.32</v>
      </c>
      <c r="G35" s="86">
        <f>G58/G82</f>
        <v>-35.733333333333334</v>
      </c>
      <c r="H35" s="86">
        <f>H58/H82</f>
        <v>-50.171428571428571</v>
      </c>
      <c r="I35" s="87"/>
      <c r="R35" s="77"/>
      <c r="S35" s="77"/>
      <c r="T35" s="77"/>
      <c r="U35" s="77"/>
      <c r="V35" s="77"/>
      <c r="W35" s="77"/>
      <c r="X35" s="77"/>
      <c r="Y35" s="77"/>
      <c r="Z35" s="77"/>
      <c r="AA35" s="77"/>
      <c r="AB35" s="77"/>
      <c r="AC35" s="77"/>
      <c r="AD35" s="77"/>
      <c r="AE35" s="77"/>
      <c r="AF35" s="77"/>
    </row>
    <row r="36" spans="1:32" x14ac:dyDescent="0.25">
      <c r="A36" s="135" t="s">
        <v>110</v>
      </c>
      <c r="B36" s="135"/>
      <c r="C36" s="93" t="s">
        <v>89</v>
      </c>
      <c r="D36" s="93">
        <f>((12*D5)*D89)</f>
        <v>5400</v>
      </c>
      <c r="E36" s="93">
        <f t="shared" ref="E36:H36" si="11">((12*E5)*E89)</f>
        <v>7440</v>
      </c>
      <c r="F36" s="93">
        <f t="shared" si="11"/>
        <v>9600</v>
      </c>
      <c r="G36" s="93">
        <f t="shared" si="11"/>
        <v>11880</v>
      </c>
      <c r="H36" s="93">
        <f t="shared" si="11"/>
        <v>14280</v>
      </c>
    </row>
    <row r="37" spans="1:32" x14ac:dyDescent="0.25">
      <c r="A37"/>
      <c r="B37" s="74" t="s">
        <v>158</v>
      </c>
      <c r="C37" s="78"/>
      <c r="D37" s="86">
        <f>$D$90*($D$5*12)</f>
        <v>3600</v>
      </c>
      <c r="E37" s="86">
        <f t="shared" ref="E37:H37" si="12">$D$90*($D$5*12)</f>
        <v>3600</v>
      </c>
      <c r="F37" s="86">
        <f t="shared" si="12"/>
        <v>3600</v>
      </c>
      <c r="G37" s="86">
        <f t="shared" si="12"/>
        <v>3600</v>
      </c>
      <c r="H37" s="86">
        <f t="shared" si="12"/>
        <v>3600</v>
      </c>
    </row>
    <row r="38" spans="1:32" x14ac:dyDescent="0.25">
      <c r="A38"/>
      <c r="B38" s="74" t="s">
        <v>142</v>
      </c>
      <c r="C38" s="78"/>
      <c r="D38" s="78"/>
      <c r="E38" s="78"/>
      <c r="F38" s="78"/>
      <c r="G38" s="78"/>
      <c r="H38" s="78"/>
    </row>
    <row r="39" spans="1:32" x14ac:dyDescent="0.25">
      <c r="A39"/>
      <c r="B39" s="74" t="s">
        <v>166</v>
      </c>
      <c r="C39" s="78"/>
      <c r="D39" s="86">
        <f>$D$60/$D$90</f>
        <v>48</v>
      </c>
      <c r="E39" s="86">
        <f>$D$60/$D$90</f>
        <v>48</v>
      </c>
      <c r="F39" s="86">
        <f>$D$60/$D$90</f>
        <v>48</v>
      </c>
      <c r="G39" s="86">
        <f>$D$60/$D$90</f>
        <v>48</v>
      </c>
      <c r="H39" s="86">
        <f>$D$60/$D$90</f>
        <v>48</v>
      </c>
    </row>
    <row r="40" spans="1:32" x14ac:dyDescent="0.25">
      <c r="A40"/>
      <c r="B40" s="74" t="s">
        <v>167</v>
      </c>
      <c r="C40" s="78"/>
      <c r="D40" s="86">
        <f>D66/D89</f>
        <v>26.933333333333334</v>
      </c>
      <c r="E40" s="86">
        <f>E66/E89</f>
        <v>33.4</v>
      </c>
      <c r="F40" s="86">
        <f>F66/F89</f>
        <v>39.68</v>
      </c>
      <c r="G40" s="86">
        <f>G66/G89</f>
        <v>45.866666666666667</v>
      </c>
      <c r="H40" s="86">
        <f>H66/H89</f>
        <v>52</v>
      </c>
    </row>
    <row r="41" spans="1:32" x14ac:dyDescent="0.25">
      <c r="A41" s="76"/>
      <c r="B41" s="76"/>
      <c r="C41" s="78"/>
      <c r="D41" s="78"/>
      <c r="E41" s="78"/>
      <c r="F41" s="78"/>
      <c r="G41" s="78"/>
      <c r="H41" s="78"/>
    </row>
    <row r="42" spans="1:32" ht="15.75" thickBot="1" x14ac:dyDescent="0.3">
      <c r="A42" s="132" t="s">
        <v>112</v>
      </c>
      <c r="B42" s="132"/>
      <c r="C42" s="89" t="s">
        <v>89</v>
      </c>
      <c r="D42" s="96">
        <f>D50+D58+D66</f>
        <v>972</v>
      </c>
      <c r="E42" s="96">
        <f t="shared" ref="E42:H42" si="13">E50+E58+E66</f>
        <v>1200</v>
      </c>
      <c r="F42" s="96">
        <f t="shared" si="13"/>
        <v>1296</v>
      </c>
      <c r="G42" s="96">
        <f t="shared" si="13"/>
        <v>1404</v>
      </c>
      <c r="H42" s="96">
        <f t="shared" si="13"/>
        <v>1524</v>
      </c>
      <c r="J42" s="77" t="s">
        <v>172</v>
      </c>
    </row>
    <row r="43" spans="1:32" ht="15.75" thickBot="1" x14ac:dyDescent="0.3">
      <c r="A43" s="133" t="s">
        <v>108</v>
      </c>
      <c r="B43" s="133"/>
      <c r="C43" s="89" t="s">
        <v>106</v>
      </c>
      <c r="D43" s="89" t="s">
        <v>1</v>
      </c>
      <c r="E43" s="89" t="s">
        <v>2</v>
      </c>
      <c r="F43" s="89" t="s">
        <v>3</v>
      </c>
      <c r="G43" s="89" t="s">
        <v>4</v>
      </c>
      <c r="H43" s="89" t="s">
        <v>5</v>
      </c>
    </row>
    <row r="44" spans="1:32" x14ac:dyDescent="0.25">
      <c r="A44" s="76"/>
      <c r="B44" s="74" t="s">
        <v>114</v>
      </c>
      <c r="C44" s="86"/>
      <c r="D44" s="86">
        <f>($D$9*12)*D76</f>
        <v>120</v>
      </c>
      <c r="E44" s="86">
        <f>($E$9*12)*E76</f>
        <v>240</v>
      </c>
      <c r="F44" s="86">
        <f>($F$9*12)*F76</f>
        <v>360</v>
      </c>
      <c r="G44" s="86">
        <f>($G$9*12)*G76</f>
        <v>480</v>
      </c>
      <c r="H44" s="86">
        <f>($H$9*12)*H76</f>
        <v>600</v>
      </c>
    </row>
    <row r="45" spans="1:32" x14ac:dyDescent="0.25">
      <c r="A45" s="108" t="s">
        <v>127</v>
      </c>
      <c r="B45" s="74" t="s">
        <v>115</v>
      </c>
      <c r="C45" s="86"/>
      <c r="D45" s="99">
        <f>(D9*12)*D77</f>
        <v>-60</v>
      </c>
      <c r="E45" s="99">
        <f>(E9*12)*E77</f>
        <v>-120</v>
      </c>
      <c r="F45" s="99">
        <f>(F9*12)*F77</f>
        <v>-180</v>
      </c>
      <c r="G45" s="99">
        <f>(G9*12)*G77</f>
        <v>-240</v>
      </c>
      <c r="H45" s="99">
        <f>(H9*12)*H77</f>
        <v>-300</v>
      </c>
    </row>
    <row r="46" spans="1:32" x14ac:dyDescent="0.25">
      <c r="A46" s="76"/>
      <c r="B46" s="81" t="s">
        <v>121</v>
      </c>
      <c r="C46" s="86"/>
      <c r="D46" s="99">
        <f>((D80*(12*D16))+(D86*(12*D12))+(D93*(12*D13)))</f>
        <v>48</v>
      </c>
      <c r="E46" s="99">
        <f>((E80*(12*E16))+(E86*(12*E12))+(E93*(12*E13)))</f>
        <v>168</v>
      </c>
      <c r="F46" s="99">
        <f>((F80*(12*F16))+(F86*(12*F12))+(F93*(12*F13)))</f>
        <v>36</v>
      </c>
      <c r="G46" s="99">
        <f>((G80*(12*G16))+(G86*(12*G12))+(G93*(12*G13)))</f>
        <v>48</v>
      </c>
      <c r="H46" s="99">
        <f>((H80*(12*H16))+(H86*(12*H12))+(H93*(12*H13)))</f>
        <v>60</v>
      </c>
    </row>
    <row r="47" spans="1:32" x14ac:dyDescent="0.25">
      <c r="A47" s="76"/>
      <c r="B47" s="82" t="s">
        <v>126</v>
      </c>
      <c r="C47" s="86"/>
      <c r="D47" s="99">
        <f>D44+D45+D46</f>
        <v>108</v>
      </c>
      <c r="E47" s="99">
        <f>SUM(E44:E46)</f>
        <v>288</v>
      </c>
      <c r="F47" s="99">
        <f t="shared" ref="F47:H47" si="14">SUM(F44:F46)</f>
        <v>216</v>
      </c>
      <c r="G47" s="99">
        <f t="shared" si="14"/>
        <v>288</v>
      </c>
      <c r="H47" s="99">
        <f t="shared" si="14"/>
        <v>360</v>
      </c>
    </row>
    <row r="48" spans="1:32" x14ac:dyDescent="0.25">
      <c r="A48" s="76"/>
      <c r="B48" s="74"/>
      <c r="C48" s="78"/>
      <c r="D48" s="78"/>
      <c r="E48" s="78"/>
      <c r="F48" s="78"/>
      <c r="G48" s="78"/>
      <c r="H48" s="78"/>
    </row>
    <row r="49" spans="1:11" x14ac:dyDescent="0.25">
      <c r="A49" s="76"/>
      <c r="B49" s="83" t="s">
        <v>124</v>
      </c>
      <c r="C49" s="99"/>
      <c r="D49" s="99">
        <f>C50</f>
        <v>200</v>
      </c>
      <c r="E49" s="99">
        <f t="shared" ref="E49:H49" si="15">D50</f>
        <v>308</v>
      </c>
      <c r="F49" s="99">
        <f t="shared" si="15"/>
        <v>596</v>
      </c>
      <c r="G49" s="99">
        <f t="shared" si="15"/>
        <v>812</v>
      </c>
      <c r="H49" s="99">
        <f t="shared" si="15"/>
        <v>1100</v>
      </c>
    </row>
    <row r="50" spans="1:11" ht="15.75" thickBot="1" x14ac:dyDescent="0.3">
      <c r="A50" s="76"/>
      <c r="B50" s="83" t="s">
        <v>125</v>
      </c>
      <c r="C50" s="99">
        <v>200</v>
      </c>
      <c r="D50" s="99">
        <f>D47+C50</f>
        <v>308</v>
      </c>
      <c r="E50" s="99">
        <f>E47+D50</f>
        <v>596</v>
      </c>
      <c r="F50" s="99">
        <f t="shared" ref="F50:H50" si="16">F47+E50</f>
        <v>812</v>
      </c>
      <c r="G50" s="99">
        <f t="shared" si="16"/>
        <v>1100</v>
      </c>
      <c r="H50" s="99">
        <f t="shared" si="16"/>
        <v>1460</v>
      </c>
    </row>
    <row r="51" spans="1:11" ht="15.75" thickBot="1" x14ac:dyDescent="0.3">
      <c r="A51" s="133" t="s">
        <v>109</v>
      </c>
      <c r="B51" s="133"/>
      <c r="C51" s="89" t="s">
        <v>106</v>
      </c>
      <c r="D51" s="89" t="s">
        <v>1</v>
      </c>
      <c r="E51" s="89" t="s">
        <v>2</v>
      </c>
      <c r="F51" s="89" t="s">
        <v>3</v>
      </c>
      <c r="G51" s="89" t="s">
        <v>4</v>
      </c>
      <c r="H51" s="89" t="s">
        <v>5</v>
      </c>
    </row>
    <row r="52" spans="1:11" x14ac:dyDescent="0.25">
      <c r="A52" s="76"/>
      <c r="B52" s="74" t="s">
        <v>114</v>
      </c>
      <c r="C52" s="86"/>
      <c r="D52" s="86">
        <f>(D10*12)*D83</f>
        <v>240</v>
      </c>
      <c r="E52" s="86">
        <f>($E$9*12)*E84</f>
        <v>-120</v>
      </c>
      <c r="F52" s="86">
        <f>($F$9*12)*F84</f>
        <v>-180</v>
      </c>
      <c r="G52" s="86">
        <f>($G$9*12)*G84</f>
        <v>-240</v>
      </c>
      <c r="H52" s="86">
        <f>($H$9*12)*H84</f>
        <v>-300</v>
      </c>
    </row>
    <row r="53" spans="1:11" x14ac:dyDescent="0.25">
      <c r="A53" s="108" t="s">
        <v>127</v>
      </c>
      <c r="B53" s="74" t="s">
        <v>115</v>
      </c>
      <c r="C53" s="86"/>
      <c r="D53" s="99">
        <f>(12*D10)*D77</f>
        <v>-120</v>
      </c>
      <c r="E53" s="99">
        <f>(12*E10)*E77</f>
        <v>-180</v>
      </c>
      <c r="F53" s="99">
        <f>(12*F10)*F77</f>
        <v>-240</v>
      </c>
      <c r="G53" s="99">
        <f>(12*G10)*G77</f>
        <v>-300</v>
      </c>
      <c r="H53" s="99">
        <f>(12*H10)*H77</f>
        <v>-360</v>
      </c>
    </row>
    <row r="54" spans="1:11" x14ac:dyDescent="0.25">
      <c r="A54" s="76"/>
      <c r="B54" s="81" t="s">
        <v>121</v>
      </c>
      <c r="C54" s="86"/>
      <c r="D54" s="99">
        <f>(D79*(12*D12)+D86*(12*D14)+D94*(12*D17))</f>
        <v>-60</v>
      </c>
      <c r="E54" s="99">
        <f>(E79*(12*E12)+E86*(12*E14)+E94*(12*E17))</f>
        <v>-24</v>
      </c>
      <c r="F54" s="99">
        <f>(F79*(12*F12)+F86*(12*F14)+F94*(12*F17))</f>
        <v>-24</v>
      </c>
      <c r="G54" s="99">
        <f>(G79*(12*G12)+G86*(12*G14)+G94*(12*G17))</f>
        <v>-24</v>
      </c>
      <c r="H54" s="99">
        <f>(H79*(12*H12)+H86*(12*H14)+H94*(12*H17))</f>
        <v>-24</v>
      </c>
    </row>
    <row r="55" spans="1:11" x14ac:dyDescent="0.25">
      <c r="A55" s="76"/>
      <c r="B55" s="82" t="s">
        <v>126</v>
      </c>
      <c r="C55" s="86"/>
      <c r="D55" s="99">
        <f>D52+D53+D54</f>
        <v>60</v>
      </c>
      <c r="E55" s="99">
        <f t="shared" ref="E55:H55" si="17">E52+E53+E54</f>
        <v>-324</v>
      </c>
      <c r="F55" s="99">
        <f t="shared" si="17"/>
        <v>-444</v>
      </c>
      <c r="G55" s="99">
        <f t="shared" si="17"/>
        <v>-564</v>
      </c>
      <c r="H55" s="99">
        <f t="shared" si="17"/>
        <v>-684</v>
      </c>
    </row>
    <row r="56" spans="1:11" x14ac:dyDescent="0.25">
      <c r="A56" s="76"/>
      <c r="B56" s="74"/>
      <c r="C56" s="78"/>
      <c r="D56" s="78"/>
      <c r="E56" s="78"/>
      <c r="F56" s="78"/>
      <c r="G56" s="78"/>
      <c r="H56" s="78"/>
      <c r="I56" s="80"/>
    </row>
    <row r="57" spans="1:11" x14ac:dyDescent="0.25">
      <c r="A57" s="76"/>
      <c r="B57" s="83" t="s">
        <v>124</v>
      </c>
      <c r="C57" s="99"/>
      <c r="D57" s="99">
        <f>C58</f>
        <v>200</v>
      </c>
      <c r="E57" s="99">
        <f t="shared" ref="E57:H57" si="18">D58</f>
        <v>260</v>
      </c>
      <c r="F57" s="99">
        <f t="shared" si="18"/>
        <v>-64</v>
      </c>
      <c r="G57" s="99">
        <f t="shared" si="18"/>
        <v>-508</v>
      </c>
      <c r="H57" s="99">
        <f t="shared" si="18"/>
        <v>-1072</v>
      </c>
    </row>
    <row r="58" spans="1:11" ht="15.75" thickBot="1" x14ac:dyDescent="0.3">
      <c r="A58" s="76"/>
      <c r="B58" s="83" t="s">
        <v>125</v>
      </c>
      <c r="C58" s="99">
        <v>200</v>
      </c>
      <c r="D58" s="99">
        <f>D55+C58</f>
        <v>260</v>
      </c>
      <c r="E58" s="99">
        <f>E55+D58</f>
        <v>-64</v>
      </c>
      <c r="F58" s="99">
        <f t="shared" ref="F58:H58" si="19">F55+E58</f>
        <v>-508</v>
      </c>
      <c r="G58" s="99">
        <f t="shared" si="19"/>
        <v>-1072</v>
      </c>
      <c r="H58" s="99">
        <f t="shared" si="19"/>
        <v>-1756</v>
      </c>
    </row>
    <row r="59" spans="1:11" ht="15.75" thickBot="1" x14ac:dyDescent="0.3">
      <c r="A59" s="133" t="s">
        <v>110</v>
      </c>
      <c r="B59" s="133"/>
      <c r="C59" s="89" t="s">
        <v>106</v>
      </c>
      <c r="D59" s="89" t="s">
        <v>1</v>
      </c>
      <c r="E59" s="89" t="s">
        <v>2</v>
      </c>
      <c r="F59" s="89" t="s">
        <v>3</v>
      </c>
      <c r="G59" s="89" t="s">
        <v>4</v>
      </c>
      <c r="H59" s="89" t="s">
        <v>5</v>
      </c>
      <c r="I59" s="80"/>
      <c r="J59" s="79"/>
      <c r="K59" s="80"/>
    </row>
    <row r="60" spans="1:11" x14ac:dyDescent="0.25">
      <c r="A60" s="76"/>
      <c r="B60" s="74" t="s">
        <v>114</v>
      </c>
      <c r="C60" s="86"/>
      <c r="D60" s="86">
        <f>(D11*12)*D90</f>
        <v>480</v>
      </c>
      <c r="E60" s="86">
        <f>(E11*12)*E90</f>
        <v>600</v>
      </c>
      <c r="F60" s="86">
        <f>(F11*12)*F90</f>
        <v>720</v>
      </c>
      <c r="G60" s="86">
        <f>(G11*12)*G90</f>
        <v>840</v>
      </c>
      <c r="H60" s="86">
        <f>(H11*12)*H90</f>
        <v>960</v>
      </c>
    </row>
    <row r="61" spans="1:11" x14ac:dyDescent="0.25">
      <c r="A61" s="108" t="s">
        <v>127</v>
      </c>
      <c r="B61" s="74" t="s">
        <v>115</v>
      </c>
      <c r="C61" s="86"/>
      <c r="D61" s="99">
        <f>(D11*12)*D91</f>
        <v>-240</v>
      </c>
      <c r="E61" s="99">
        <f>(E11*12)*E91</f>
        <v>-300</v>
      </c>
      <c r="F61" s="99">
        <f>(F11*12)*F91</f>
        <v>-360</v>
      </c>
      <c r="G61" s="99">
        <f>(G11*12)*G91</f>
        <v>-420</v>
      </c>
      <c r="H61" s="99">
        <f>(H11*12)*H91</f>
        <v>-480</v>
      </c>
    </row>
    <row r="62" spans="1:11" x14ac:dyDescent="0.25">
      <c r="A62" s="76"/>
      <c r="B62" s="81" t="s">
        <v>121</v>
      </c>
      <c r="C62" s="86"/>
      <c r="D62" s="99">
        <f>(D80*(12*D16)+D87*(12*D17)+D94*(12*D15))</f>
        <v>-36</v>
      </c>
      <c r="E62" s="99">
        <f>(E80*(12*E16)+E87*(12*E17)+E94*(12*E15))</f>
        <v>-36</v>
      </c>
      <c r="F62" s="99">
        <f>(F80*(12*F16)+F87*(12*F17)+F94*(12*F15))</f>
        <v>-36</v>
      </c>
      <c r="G62" s="99">
        <f>(G80*(12*G16)+G87*(12*G17)+G94*(12*G15))</f>
        <v>-36</v>
      </c>
      <c r="H62" s="99">
        <f>(H80*(12*H16)+H87*(12*H17)+H94*(12*H15))</f>
        <v>-36</v>
      </c>
    </row>
    <row r="63" spans="1:11" x14ac:dyDescent="0.25">
      <c r="A63" s="76"/>
      <c r="B63" s="82" t="s">
        <v>126</v>
      </c>
      <c r="C63" s="86"/>
      <c r="D63" s="99">
        <f>D60+D61+D62</f>
        <v>204</v>
      </c>
      <c r="E63" s="99">
        <f>SUM(E60:E62)</f>
        <v>264</v>
      </c>
      <c r="F63" s="99">
        <f t="shared" ref="F63" si="20">SUM(F60:F62)</f>
        <v>324</v>
      </c>
      <c r="G63" s="99">
        <f t="shared" ref="G63" si="21">SUM(G60:G62)</f>
        <v>384</v>
      </c>
      <c r="H63" s="99">
        <f t="shared" ref="H63" si="22">SUM(H60:H62)</f>
        <v>444</v>
      </c>
    </row>
    <row r="64" spans="1:11" x14ac:dyDescent="0.25">
      <c r="A64" s="76"/>
      <c r="B64" s="74"/>
      <c r="C64" s="78"/>
      <c r="D64" s="78"/>
      <c r="E64" s="78"/>
      <c r="F64" s="78"/>
      <c r="G64" s="78"/>
      <c r="H64" s="78"/>
    </row>
    <row r="65" spans="1:8" x14ac:dyDescent="0.25">
      <c r="A65" s="76"/>
      <c r="B65" s="83" t="s">
        <v>124</v>
      </c>
      <c r="C65" s="99"/>
      <c r="D65" s="99">
        <f>C66</f>
        <v>200</v>
      </c>
      <c r="E65" s="99">
        <f t="shared" ref="E65:H65" si="23">D66</f>
        <v>404</v>
      </c>
      <c r="F65" s="99">
        <f t="shared" si="23"/>
        <v>668</v>
      </c>
      <c r="G65" s="99">
        <f t="shared" si="23"/>
        <v>992</v>
      </c>
      <c r="H65" s="99">
        <f t="shared" si="23"/>
        <v>1376</v>
      </c>
    </row>
    <row r="66" spans="1:8" x14ac:dyDescent="0.25">
      <c r="A66" s="76"/>
      <c r="B66" s="83" t="s">
        <v>125</v>
      </c>
      <c r="C66" s="99">
        <v>200</v>
      </c>
      <c r="D66" s="99">
        <f>D63+C66</f>
        <v>404</v>
      </c>
      <c r="E66" s="99">
        <f>E63+D66</f>
        <v>668</v>
      </c>
      <c r="F66" s="99">
        <f t="shared" ref="F66:H66" si="24">F63+E66</f>
        <v>992</v>
      </c>
      <c r="G66" s="99">
        <f t="shared" si="24"/>
        <v>1376</v>
      </c>
      <c r="H66" s="99">
        <f t="shared" si="24"/>
        <v>1820</v>
      </c>
    </row>
    <row r="67" spans="1:8" x14ac:dyDescent="0.25">
      <c r="A67" s="105"/>
      <c r="B67" s="106" t="s">
        <v>172</v>
      </c>
      <c r="C67" s="107"/>
      <c r="D67" s="107"/>
      <c r="E67" s="107"/>
      <c r="F67" s="107"/>
      <c r="G67" s="107"/>
      <c r="H67" s="107"/>
    </row>
    <row r="68" spans="1:8" x14ac:dyDescent="0.25">
      <c r="A68" s="76"/>
      <c r="B68" s="74" t="s">
        <v>114</v>
      </c>
      <c r="C68" s="99"/>
      <c r="D68" s="86">
        <f>$D44+$D52+$D57</f>
        <v>560</v>
      </c>
      <c r="E68" s="86">
        <f t="shared" ref="E68:H68" si="25">$D44+$D52+$D57</f>
        <v>560</v>
      </c>
      <c r="F68" s="86">
        <f t="shared" si="25"/>
        <v>560</v>
      </c>
      <c r="G68" s="86">
        <f t="shared" si="25"/>
        <v>560</v>
      </c>
      <c r="H68" s="86">
        <f t="shared" si="25"/>
        <v>560</v>
      </c>
    </row>
    <row r="69" spans="1:8" x14ac:dyDescent="0.25">
      <c r="A69" s="108" t="s">
        <v>127</v>
      </c>
      <c r="B69" s="74" t="s">
        <v>115</v>
      </c>
      <c r="C69" s="99"/>
      <c r="D69" s="104">
        <f>D45+D53+D61</f>
        <v>-420</v>
      </c>
      <c r="E69" s="104">
        <f t="shared" ref="E69:H69" si="26">E45+E53+E61</f>
        <v>-600</v>
      </c>
      <c r="F69" s="104">
        <f t="shared" si="26"/>
        <v>-780</v>
      </c>
      <c r="G69" s="104">
        <f t="shared" si="26"/>
        <v>-960</v>
      </c>
      <c r="H69" s="104">
        <f t="shared" si="26"/>
        <v>-1140</v>
      </c>
    </row>
    <row r="70" spans="1:8" x14ac:dyDescent="0.25">
      <c r="A70" s="76"/>
      <c r="B70" s="81" t="s">
        <v>121</v>
      </c>
      <c r="C70" s="99"/>
      <c r="D70" s="104">
        <f>D46+D54+D62</f>
        <v>-48</v>
      </c>
      <c r="E70" s="104">
        <f t="shared" ref="E70:G70" si="27">E46+E54+E62</f>
        <v>108</v>
      </c>
      <c r="F70" s="104">
        <f t="shared" si="27"/>
        <v>-24</v>
      </c>
      <c r="G70" s="104">
        <f t="shared" si="27"/>
        <v>-12</v>
      </c>
      <c r="H70" s="104">
        <f>H46+H54+H62</f>
        <v>0</v>
      </c>
    </row>
    <row r="71" spans="1:8" x14ac:dyDescent="0.25">
      <c r="A71" s="76"/>
      <c r="B71" s="82" t="s">
        <v>126</v>
      </c>
      <c r="C71" s="99"/>
      <c r="D71" s="104">
        <f>D47+D55+D63</f>
        <v>372</v>
      </c>
      <c r="E71" s="104">
        <f t="shared" ref="E71:H71" si="28">E47+E55+E63</f>
        <v>228</v>
      </c>
      <c r="F71" s="104">
        <f t="shared" si="28"/>
        <v>96</v>
      </c>
      <c r="G71" s="104">
        <f t="shared" si="28"/>
        <v>108</v>
      </c>
      <c r="H71" s="104">
        <f t="shared" si="28"/>
        <v>120</v>
      </c>
    </row>
    <row r="72" spans="1:8" x14ac:dyDescent="0.25">
      <c r="A72" s="74"/>
      <c r="B72" s="74"/>
      <c r="C72" s="78"/>
      <c r="D72" s="78"/>
      <c r="E72" s="78"/>
      <c r="F72" s="78"/>
      <c r="G72" s="78"/>
      <c r="H72" s="78"/>
    </row>
    <row r="73" spans="1:8" ht="15.75" thickBot="1" x14ac:dyDescent="0.3">
      <c r="A73" s="132" t="s">
        <v>101</v>
      </c>
      <c r="B73" s="132"/>
      <c r="C73" s="78"/>
      <c r="D73" s="78"/>
      <c r="E73" s="78"/>
      <c r="F73" s="78"/>
      <c r="G73" s="78"/>
      <c r="H73" s="78"/>
    </row>
    <row r="74" spans="1:8" ht="15.75" thickBot="1" x14ac:dyDescent="0.3">
      <c r="A74" s="133" t="s">
        <v>108</v>
      </c>
      <c r="B74" s="133"/>
      <c r="C74" s="89" t="s">
        <v>106</v>
      </c>
      <c r="D74" s="89" t="s">
        <v>1</v>
      </c>
      <c r="E74" s="89" t="s">
        <v>2</v>
      </c>
      <c r="F74" s="89" t="s">
        <v>3</v>
      </c>
      <c r="G74" s="89" t="s">
        <v>4</v>
      </c>
      <c r="H74" s="89" t="s">
        <v>5</v>
      </c>
    </row>
    <row r="75" spans="1:8" x14ac:dyDescent="0.25">
      <c r="A75" s="74"/>
      <c r="B75" s="74" t="s">
        <v>102</v>
      </c>
      <c r="C75" s="86">
        <v>10</v>
      </c>
      <c r="D75" s="86">
        <f>C75+D78</f>
        <v>15</v>
      </c>
      <c r="E75" s="86">
        <f>D75+E78</f>
        <v>20</v>
      </c>
      <c r="F75" s="86">
        <f>E75+F78</f>
        <v>25</v>
      </c>
      <c r="G75" s="86">
        <f>F75+G78</f>
        <v>30</v>
      </c>
      <c r="H75" s="86">
        <f>G75+H78</f>
        <v>35</v>
      </c>
    </row>
    <row r="76" spans="1:8" x14ac:dyDescent="0.25">
      <c r="A76" s="74"/>
      <c r="B76" s="74" t="s">
        <v>103</v>
      </c>
      <c r="C76" s="78"/>
      <c r="D76" s="78">
        <v>10</v>
      </c>
      <c r="E76" s="78">
        <v>10</v>
      </c>
      <c r="F76" s="78">
        <v>10</v>
      </c>
      <c r="G76" s="78">
        <v>10</v>
      </c>
      <c r="H76" s="78">
        <v>10</v>
      </c>
    </row>
    <row r="77" spans="1:8" x14ac:dyDescent="0.25">
      <c r="A77" s="74"/>
      <c r="B77" s="74" t="s">
        <v>104</v>
      </c>
      <c r="C77" s="78"/>
      <c r="D77" s="97">
        <v>-5</v>
      </c>
      <c r="E77" s="97">
        <v>-5</v>
      </c>
      <c r="F77" s="97">
        <v>-5</v>
      </c>
      <c r="G77" s="97">
        <v>-5</v>
      </c>
      <c r="H77" s="97">
        <v>-5</v>
      </c>
    </row>
    <row r="78" spans="1:8" x14ac:dyDescent="0.25">
      <c r="A78" s="74"/>
      <c r="B78" s="75" t="s">
        <v>105</v>
      </c>
      <c r="C78" s="86"/>
      <c r="D78" s="99">
        <f>D76+D77</f>
        <v>5</v>
      </c>
      <c r="E78" s="99">
        <f t="shared" ref="E78:H78" si="29">E76+E77</f>
        <v>5</v>
      </c>
      <c r="F78" s="99">
        <f t="shared" si="29"/>
        <v>5</v>
      </c>
      <c r="G78" s="99">
        <f t="shared" si="29"/>
        <v>5</v>
      </c>
      <c r="H78" s="99">
        <f t="shared" si="29"/>
        <v>5</v>
      </c>
    </row>
    <row r="79" spans="1:8" x14ac:dyDescent="0.25">
      <c r="A79" s="74"/>
      <c r="B79" s="83" t="s">
        <v>128</v>
      </c>
      <c r="C79" s="78"/>
      <c r="D79" s="78">
        <v>1</v>
      </c>
      <c r="E79" s="78">
        <v>1</v>
      </c>
      <c r="F79" s="78">
        <v>1</v>
      </c>
      <c r="G79" s="78">
        <v>1</v>
      </c>
      <c r="H79" s="78">
        <v>1</v>
      </c>
    </row>
    <row r="80" spans="1:8" ht="15.75" thickBot="1" x14ac:dyDescent="0.3">
      <c r="A80" s="74"/>
      <c r="B80" s="83" t="s">
        <v>129</v>
      </c>
      <c r="C80" s="78"/>
      <c r="D80" s="78">
        <v>1</v>
      </c>
      <c r="E80" s="78">
        <v>1</v>
      </c>
      <c r="F80" s="78">
        <v>1</v>
      </c>
      <c r="G80" s="78">
        <v>1</v>
      </c>
      <c r="H80" s="78">
        <v>1</v>
      </c>
    </row>
    <row r="81" spans="1:8" ht="15.75" thickBot="1" x14ac:dyDescent="0.3">
      <c r="A81" s="133" t="s">
        <v>109</v>
      </c>
      <c r="B81" s="133"/>
      <c r="C81" s="89" t="s">
        <v>106</v>
      </c>
      <c r="D81" s="89" t="s">
        <v>1</v>
      </c>
      <c r="E81" s="89" t="s">
        <v>2</v>
      </c>
      <c r="F81" s="89" t="s">
        <v>3</v>
      </c>
      <c r="G81" s="89" t="s">
        <v>4</v>
      </c>
      <c r="H81" s="89" t="s">
        <v>5</v>
      </c>
    </row>
    <row r="82" spans="1:8" x14ac:dyDescent="0.25">
      <c r="A82" s="74"/>
      <c r="B82" s="74" t="s">
        <v>102</v>
      </c>
      <c r="C82" s="86">
        <v>10</v>
      </c>
      <c r="D82" s="86">
        <f>C82+D85</f>
        <v>15</v>
      </c>
      <c r="E82" s="86">
        <f>D82+E85</f>
        <v>20</v>
      </c>
      <c r="F82" s="86">
        <f>E82+F85</f>
        <v>25</v>
      </c>
      <c r="G82" s="86">
        <f>F82+G85</f>
        <v>30</v>
      </c>
      <c r="H82" s="86">
        <f>G82+H85</f>
        <v>35</v>
      </c>
    </row>
    <row r="83" spans="1:8" x14ac:dyDescent="0.25">
      <c r="A83" s="74"/>
      <c r="B83" s="74" t="s">
        <v>103</v>
      </c>
      <c r="C83" s="78"/>
      <c r="D83" s="78">
        <v>10</v>
      </c>
      <c r="E83" s="78">
        <v>10</v>
      </c>
      <c r="F83" s="78">
        <v>10</v>
      </c>
      <c r="G83" s="78">
        <v>10</v>
      </c>
      <c r="H83" s="78">
        <v>10</v>
      </c>
    </row>
    <row r="84" spans="1:8" x14ac:dyDescent="0.25">
      <c r="A84" s="74"/>
      <c r="B84" s="74" t="s">
        <v>104</v>
      </c>
      <c r="C84" s="78"/>
      <c r="D84" s="97">
        <v>-5</v>
      </c>
      <c r="E84" s="97">
        <v>-5</v>
      </c>
      <c r="F84" s="97">
        <v>-5</v>
      </c>
      <c r="G84" s="97">
        <v>-5</v>
      </c>
      <c r="H84" s="97">
        <v>-5</v>
      </c>
    </row>
    <row r="85" spans="1:8" x14ac:dyDescent="0.25">
      <c r="A85" s="74"/>
      <c r="B85" s="75" t="s">
        <v>105</v>
      </c>
      <c r="C85" s="86"/>
      <c r="D85" s="99">
        <f>D83+D84</f>
        <v>5</v>
      </c>
      <c r="E85" s="99">
        <f>E83+E84</f>
        <v>5</v>
      </c>
      <c r="F85" s="99">
        <f>F83+F84</f>
        <v>5</v>
      </c>
      <c r="G85" s="99">
        <f>G83+G84</f>
        <v>5</v>
      </c>
      <c r="H85" s="99">
        <f>H83+H84</f>
        <v>5</v>
      </c>
    </row>
    <row r="86" spans="1:8" x14ac:dyDescent="0.25">
      <c r="A86" s="74"/>
      <c r="B86" s="83" t="s">
        <v>130</v>
      </c>
      <c r="C86" s="78"/>
      <c r="D86" s="78">
        <v>4</v>
      </c>
      <c r="E86" s="78">
        <v>1</v>
      </c>
      <c r="F86" s="78">
        <v>1</v>
      </c>
      <c r="G86" s="78">
        <v>1</v>
      </c>
      <c r="H86" s="78">
        <v>1</v>
      </c>
    </row>
    <row r="87" spans="1:8" ht="15.75" thickBot="1" x14ac:dyDescent="0.3">
      <c r="A87" s="74"/>
      <c r="B87" s="83" t="s">
        <v>131</v>
      </c>
      <c r="C87" s="78"/>
      <c r="D87" s="78">
        <v>1</v>
      </c>
      <c r="E87" s="78">
        <v>1</v>
      </c>
      <c r="F87" s="78">
        <v>1</v>
      </c>
      <c r="G87" s="78">
        <v>1</v>
      </c>
      <c r="H87" s="78">
        <v>1</v>
      </c>
    </row>
    <row r="88" spans="1:8" ht="15.75" thickBot="1" x14ac:dyDescent="0.3">
      <c r="A88" s="133" t="s">
        <v>110</v>
      </c>
      <c r="B88" s="133"/>
      <c r="C88" s="89" t="s">
        <v>106</v>
      </c>
      <c r="D88" s="89" t="s">
        <v>1</v>
      </c>
      <c r="E88" s="89" t="s">
        <v>2</v>
      </c>
      <c r="F88" s="89" t="s">
        <v>3</v>
      </c>
      <c r="G88" s="89" t="s">
        <v>4</v>
      </c>
      <c r="H88" s="89" t="s">
        <v>5</v>
      </c>
    </row>
    <row r="89" spans="1:8" x14ac:dyDescent="0.25">
      <c r="A89" s="74"/>
      <c r="B89" s="74" t="s">
        <v>102</v>
      </c>
      <c r="C89" s="86">
        <v>10</v>
      </c>
      <c r="D89" s="86">
        <f>C89+D92</f>
        <v>15</v>
      </c>
      <c r="E89" s="86">
        <f>D89+E92</f>
        <v>20</v>
      </c>
      <c r="F89" s="86">
        <f>E89+F92</f>
        <v>25</v>
      </c>
      <c r="G89" s="86">
        <f>F89+G92</f>
        <v>30</v>
      </c>
      <c r="H89" s="86">
        <f>G89+H92</f>
        <v>35</v>
      </c>
    </row>
    <row r="90" spans="1:8" x14ac:dyDescent="0.25">
      <c r="A90" s="74"/>
      <c r="B90" s="74" t="s">
        <v>103</v>
      </c>
      <c r="C90" s="78"/>
      <c r="D90" s="78">
        <v>10</v>
      </c>
      <c r="E90" s="78">
        <v>10</v>
      </c>
      <c r="F90" s="78">
        <v>10</v>
      </c>
      <c r="G90" s="78">
        <v>10</v>
      </c>
      <c r="H90" s="78">
        <v>10</v>
      </c>
    </row>
    <row r="91" spans="1:8" x14ac:dyDescent="0.25">
      <c r="A91" s="74"/>
      <c r="B91" s="74" t="s">
        <v>104</v>
      </c>
      <c r="C91" s="78"/>
      <c r="D91" s="97">
        <v>-5</v>
      </c>
      <c r="E91" s="97">
        <v>-5</v>
      </c>
      <c r="F91" s="97">
        <v>-5</v>
      </c>
      <c r="G91" s="97">
        <v>-5</v>
      </c>
      <c r="H91" s="97">
        <v>-5</v>
      </c>
    </row>
    <row r="92" spans="1:8" x14ac:dyDescent="0.25">
      <c r="A92" s="74"/>
      <c r="B92" s="75" t="s">
        <v>105</v>
      </c>
      <c r="C92" s="86"/>
      <c r="D92" s="99">
        <f>D90+D91</f>
        <v>5</v>
      </c>
      <c r="E92" s="99">
        <f t="shared" ref="E92" si="30">E90+E91</f>
        <v>5</v>
      </c>
      <c r="F92" s="99">
        <f t="shared" ref="F92" si="31">F90+F91</f>
        <v>5</v>
      </c>
      <c r="G92" s="99">
        <f t="shared" ref="G92" si="32">G90+G91</f>
        <v>5</v>
      </c>
      <c r="H92" s="99">
        <f t="shared" ref="H92" si="33">H90+H91</f>
        <v>5</v>
      </c>
    </row>
    <row r="93" spans="1:8" x14ac:dyDescent="0.25">
      <c r="A93" s="74"/>
      <c r="B93" s="83" t="s">
        <v>132</v>
      </c>
      <c r="C93" s="78"/>
      <c r="D93" s="78">
        <v>1</v>
      </c>
      <c r="E93" s="78">
        <v>4</v>
      </c>
      <c r="F93" s="78">
        <v>1</v>
      </c>
      <c r="G93" s="78">
        <v>1</v>
      </c>
      <c r="H93" s="78">
        <v>1</v>
      </c>
    </row>
    <row r="94" spans="1:8" x14ac:dyDescent="0.25">
      <c r="A94" s="74"/>
      <c r="B94" s="83" t="s">
        <v>133</v>
      </c>
      <c r="C94" s="78"/>
      <c r="D94" s="78">
        <v>1</v>
      </c>
      <c r="E94" s="78">
        <v>1</v>
      </c>
      <c r="F94" s="78">
        <v>1</v>
      </c>
      <c r="G94" s="78">
        <v>1</v>
      </c>
      <c r="H94" s="78">
        <v>1</v>
      </c>
    </row>
    <row r="95" spans="1:8" x14ac:dyDescent="0.25">
      <c r="A95" s="74"/>
      <c r="B95" s="83"/>
      <c r="C95" s="78"/>
      <c r="D95" s="78"/>
      <c r="E95" s="78"/>
      <c r="F95" s="78"/>
      <c r="G95" s="78"/>
      <c r="H95" s="78"/>
    </row>
    <row r="96" spans="1:8" ht="15.75" thickBot="1" x14ac:dyDescent="0.3">
      <c r="A96" s="132" t="s">
        <v>111</v>
      </c>
      <c r="B96" s="132"/>
      <c r="C96" s="78"/>
      <c r="D96" s="78"/>
      <c r="E96" s="78"/>
      <c r="F96" s="78"/>
      <c r="G96" s="78"/>
      <c r="H96" s="78"/>
    </row>
    <row r="97" spans="1:8" ht="15.75" thickBot="1" x14ac:dyDescent="0.3">
      <c r="A97" s="133" t="s">
        <v>108</v>
      </c>
      <c r="B97" s="133"/>
      <c r="C97" s="89" t="s">
        <v>106</v>
      </c>
      <c r="D97" s="89" t="s">
        <v>1</v>
      </c>
      <c r="E97" s="89" t="s">
        <v>2</v>
      </c>
      <c r="F97" s="89" t="s">
        <v>3</v>
      </c>
      <c r="G97" s="89" t="s">
        <v>4</v>
      </c>
      <c r="H97" s="89" t="s">
        <v>5</v>
      </c>
    </row>
    <row r="98" spans="1:8" x14ac:dyDescent="0.25">
      <c r="A98" s="74"/>
      <c r="B98" s="74" t="s">
        <v>111</v>
      </c>
      <c r="C98" s="86"/>
      <c r="D98" s="99">
        <f>-D77/C75</f>
        <v>0.5</v>
      </c>
      <c r="E98" s="99">
        <f>-E77/D75</f>
        <v>0.33333333333333331</v>
      </c>
      <c r="F98" s="99">
        <f>-F77/E75</f>
        <v>0.25</v>
      </c>
      <c r="G98" s="99">
        <f>-G77/F75</f>
        <v>0.2</v>
      </c>
      <c r="H98" s="99">
        <f>-H77/G75</f>
        <v>0.16666666666666666</v>
      </c>
    </row>
    <row r="99" spans="1:8" x14ac:dyDescent="0.25">
      <c r="A99" s="74"/>
      <c r="B99" s="74" t="s">
        <v>118</v>
      </c>
      <c r="C99" s="86"/>
      <c r="D99" s="99">
        <f>D45/C50</f>
        <v>-0.3</v>
      </c>
      <c r="E99" s="99">
        <f>E45/D50</f>
        <v>-0.38961038961038963</v>
      </c>
      <c r="F99" s="99">
        <f>F45/E50</f>
        <v>-0.30201342281879195</v>
      </c>
      <c r="G99" s="99">
        <f>G45/F50</f>
        <v>-0.29556650246305421</v>
      </c>
      <c r="H99" s="99">
        <f>H45/G50</f>
        <v>-0.27272727272727271</v>
      </c>
    </row>
    <row r="100" spans="1:8" x14ac:dyDescent="0.25">
      <c r="A100" s="74"/>
      <c r="B100" s="74" t="s">
        <v>119</v>
      </c>
      <c r="C100" s="86"/>
      <c r="D100" s="99">
        <f>D46/C50</f>
        <v>0.24</v>
      </c>
      <c r="E100" s="99">
        <f>E46/D50</f>
        <v>0.54545454545454541</v>
      </c>
      <c r="F100" s="99">
        <f>F46/E50</f>
        <v>6.0402684563758392E-2</v>
      </c>
      <c r="G100" s="99">
        <f>G46/F50</f>
        <v>5.9113300492610835E-2</v>
      </c>
      <c r="H100" s="99">
        <f>H46/G50</f>
        <v>5.4545454545454543E-2</v>
      </c>
    </row>
    <row r="101" spans="1:8" ht="15.75" thickBot="1" x14ac:dyDescent="0.3">
      <c r="A101" s="74"/>
      <c r="B101" s="75" t="s">
        <v>120</v>
      </c>
      <c r="C101" s="86"/>
      <c r="D101" s="99">
        <f>D98+D99+D100</f>
        <v>0.44</v>
      </c>
      <c r="E101" s="99">
        <f t="shared" ref="E101:H101" si="34">E98+E99+E100</f>
        <v>0.4891774891774891</v>
      </c>
      <c r="F101" s="99">
        <f t="shared" si="34"/>
        <v>8.3892617449664378E-3</v>
      </c>
      <c r="G101" s="99">
        <f t="shared" si="34"/>
        <v>-3.6453201970443369E-2</v>
      </c>
      <c r="H101" s="99">
        <f t="shared" si="34"/>
        <v>-5.1515151515151507E-2</v>
      </c>
    </row>
    <row r="102" spans="1:8" ht="15.75" thickBot="1" x14ac:dyDescent="0.3">
      <c r="A102" s="133" t="s">
        <v>109</v>
      </c>
      <c r="B102" s="133"/>
      <c r="C102" s="89" t="s">
        <v>106</v>
      </c>
      <c r="D102" s="89" t="s">
        <v>1</v>
      </c>
      <c r="E102" s="89" t="s">
        <v>2</v>
      </c>
      <c r="F102" s="89" t="s">
        <v>3</v>
      </c>
      <c r="G102" s="89" t="s">
        <v>4</v>
      </c>
      <c r="H102" s="89" t="s">
        <v>5</v>
      </c>
    </row>
    <row r="103" spans="1:8" x14ac:dyDescent="0.25">
      <c r="A103" s="74"/>
      <c r="B103" s="74" t="s">
        <v>111</v>
      </c>
      <c r="C103" s="86"/>
      <c r="D103" s="99">
        <f>-D84/C82</f>
        <v>0.5</v>
      </c>
      <c r="E103" s="99">
        <f>-E84/D82</f>
        <v>0.33333333333333331</v>
      </c>
      <c r="F103" s="99">
        <f>-F84/E82</f>
        <v>0.25</v>
      </c>
      <c r="G103" s="99">
        <f>-G84/F82</f>
        <v>0.2</v>
      </c>
      <c r="H103" s="99">
        <f>-H84/G82</f>
        <v>0.16666666666666666</v>
      </c>
    </row>
    <row r="104" spans="1:8" x14ac:dyDescent="0.25">
      <c r="A104" s="74"/>
      <c r="B104" s="74" t="s">
        <v>118</v>
      </c>
      <c r="C104" s="86"/>
      <c r="D104" s="99">
        <f>D53/C58</f>
        <v>-0.6</v>
      </c>
      <c r="E104" s="99">
        <f>E53/D58</f>
        <v>-0.69230769230769229</v>
      </c>
      <c r="F104" s="99">
        <f>F53/E58</f>
        <v>3.75</v>
      </c>
      <c r="G104" s="99">
        <f>G53/F58</f>
        <v>0.59055118110236215</v>
      </c>
      <c r="H104" s="99">
        <f>H53/G58</f>
        <v>0.33582089552238809</v>
      </c>
    </row>
    <row r="105" spans="1:8" x14ac:dyDescent="0.25">
      <c r="A105" s="74"/>
      <c r="B105" s="74" t="s">
        <v>119</v>
      </c>
      <c r="C105" s="86"/>
      <c r="D105" s="99">
        <f>D54/C58</f>
        <v>-0.3</v>
      </c>
      <c r="E105" s="99">
        <f>E54/D58</f>
        <v>-9.2307692307692313E-2</v>
      </c>
      <c r="F105" s="99">
        <f>F54/E58</f>
        <v>0.375</v>
      </c>
      <c r="G105" s="99">
        <f>G54/F58</f>
        <v>4.7244094488188976E-2</v>
      </c>
      <c r="H105" s="99">
        <f>H54/G58</f>
        <v>2.2388059701492536E-2</v>
      </c>
    </row>
    <row r="106" spans="1:8" ht="15.75" thickBot="1" x14ac:dyDescent="0.3">
      <c r="A106" s="74"/>
      <c r="B106" s="75" t="s">
        <v>120</v>
      </c>
      <c r="C106" s="86"/>
      <c r="D106" s="86"/>
      <c r="E106" s="86"/>
      <c r="F106" s="86"/>
      <c r="G106" s="86"/>
      <c r="H106" s="86"/>
    </row>
    <row r="107" spans="1:8" ht="15.75" thickBot="1" x14ac:dyDescent="0.3">
      <c r="A107" s="133" t="s">
        <v>110</v>
      </c>
      <c r="B107" s="133"/>
      <c r="C107" s="89" t="s">
        <v>106</v>
      </c>
      <c r="D107" s="89" t="s">
        <v>1</v>
      </c>
      <c r="E107" s="89" t="s">
        <v>2</v>
      </c>
      <c r="F107" s="89" t="s">
        <v>3</v>
      </c>
      <c r="G107" s="89" t="s">
        <v>4</v>
      </c>
      <c r="H107" s="89" t="s">
        <v>5</v>
      </c>
    </row>
    <row r="108" spans="1:8" x14ac:dyDescent="0.25">
      <c r="A108" s="74"/>
      <c r="B108" s="74" t="s">
        <v>111</v>
      </c>
      <c r="C108" s="86"/>
      <c r="D108" s="99">
        <f>-D91/C89</f>
        <v>0.5</v>
      </c>
      <c r="E108" s="99">
        <f>-E91/D89</f>
        <v>0.33333333333333331</v>
      </c>
      <c r="F108" s="99">
        <f>-F91/E89</f>
        <v>0.25</v>
      </c>
      <c r="G108" s="99">
        <f>-G91/F89</f>
        <v>0.2</v>
      </c>
      <c r="H108" s="99">
        <f>-H91/G89</f>
        <v>0.16666666666666666</v>
      </c>
    </row>
    <row r="109" spans="1:8" x14ac:dyDescent="0.25">
      <c r="A109" s="74"/>
      <c r="B109" s="74" t="s">
        <v>118</v>
      </c>
      <c r="C109" s="86"/>
      <c r="D109" s="99">
        <f>D61/C66</f>
        <v>-1.2</v>
      </c>
      <c r="E109" s="99">
        <f>E61/D66</f>
        <v>-0.74257425742574257</v>
      </c>
      <c r="F109" s="99">
        <f>F61/E66</f>
        <v>-0.53892215568862278</v>
      </c>
      <c r="G109" s="99">
        <f>G61/F66</f>
        <v>-0.42338709677419356</v>
      </c>
      <c r="H109" s="99">
        <f>H61/G66</f>
        <v>-0.34883720930232559</v>
      </c>
    </row>
    <row r="110" spans="1:8" x14ac:dyDescent="0.25">
      <c r="A110" s="74"/>
      <c r="B110" s="74" t="s">
        <v>119</v>
      </c>
      <c r="C110" s="86"/>
      <c r="D110" s="99">
        <f>D62/C66</f>
        <v>-0.18</v>
      </c>
      <c r="E110" s="99">
        <f>E62/D66</f>
        <v>-8.9108910891089105E-2</v>
      </c>
      <c r="F110" s="99">
        <f>F62/E66</f>
        <v>-5.3892215568862277E-2</v>
      </c>
      <c r="G110" s="99">
        <f>G62/F66</f>
        <v>-3.6290322580645164E-2</v>
      </c>
      <c r="H110" s="99">
        <f>H62/G66</f>
        <v>-2.616279069767442E-2</v>
      </c>
    </row>
    <row r="111" spans="1:8" x14ac:dyDescent="0.25">
      <c r="A111" s="74"/>
      <c r="B111" s="75" t="s">
        <v>120</v>
      </c>
      <c r="C111" s="86"/>
      <c r="D111" s="99">
        <f>D108+D109+D110</f>
        <v>-0.87999999999999989</v>
      </c>
      <c r="E111" s="99">
        <f t="shared" ref="E111:H111" si="35">E108+E109+E110</f>
        <v>-0.49834983498349839</v>
      </c>
      <c r="F111" s="99">
        <f t="shared" si="35"/>
        <v>-0.34281437125748504</v>
      </c>
      <c r="G111" s="99">
        <f t="shared" si="35"/>
        <v>-0.25967741935483873</v>
      </c>
      <c r="H111" s="99">
        <f t="shared" si="35"/>
        <v>-0.20833333333333334</v>
      </c>
    </row>
    <row r="112" spans="1:8" x14ac:dyDescent="0.25">
      <c r="A112" s="74"/>
      <c r="B112" s="74"/>
      <c r="C112" s="78"/>
      <c r="D112" s="78"/>
      <c r="E112" s="78"/>
      <c r="F112" s="78"/>
      <c r="G112" s="78"/>
      <c r="H112" s="78"/>
    </row>
    <row r="113" spans="1:8" x14ac:dyDescent="0.25">
      <c r="A113" s="134" t="s">
        <v>161</v>
      </c>
      <c r="B113" s="134"/>
      <c r="C113" s="94" t="s">
        <v>106</v>
      </c>
      <c r="D113" s="94" t="s">
        <v>1</v>
      </c>
      <c r="E113" s="94" t="s">
        <v>2</v>
      </c>
      <c r="F113" s="94" t="s">
        <v>3</v>
      </c>
      <c r="G113" s="94" t="s">
        <v>4</v>
      </c>
      <c r="H113" s="94" t="s">
        <v>5</v>
      </c>
    </row>
    <row r="114" spans="1:8" x14ac:dyDescent="0.25">
      <c r="A114" s="131" t="s">
        <v>108</v>
      </c>
      <c r="B114" s="131"/>
      <c r="C114" s="89"/>
      <c r="D114" s="89"/>
      <c r="E114" s="89"/>
      <c r="F114" s="89"/>
      <c r="G114" s="89"/>
      <c r="H114" s="89"/>
    </row>
    <row r="115" spans="1:8" x14ac:dyDescent="0.25">
      <c r="A115"/>
      <c r="B115" s="74" t="s">
        <v>144</v>
      </c>
      <c r="C115" s="100"/>
      <c r="D115" s="101">
        <f>(D47*(1-$D$19))/(D101+$D$18)</f>
        <v>169.99999999999997</v>
      </c>
      <c r="E115" s="101">
        <f>(E47*(1-$E$19))/(E101+$E$18)</f>
        <v>415.49448934606909</v>
      </c>
      <c r="F115" s="101">
        <f>(F47*(1-$F$19))/(F101+$F$18)</f>
        <v>1693.8947368421052</v>
      </c>
      <c r="G115" s="101">
        <f>(G47*(1-$G$19))/(G101+$G$18)</f>
        <v>3852.2790697674423</v>
      </c>
      <c r="H115" s="101">
        <f>(H47*(1-H19))/(H101+H18)</f>
        <v>6311.2499999999982</v>
      </c>
    </row>
    <row r="116" spans="1:8" x14ac:dyDescent="0.25">
      <c r="A116"/>
      <c r="B116" s="74" t="s">
        <v>145</v>
      </c>
      <c r="C116" s="100"/>
      <c r="D116" s="101">
        <f>$D$140/D76</f>
        <v>35</v>
      </c>
      <c r="E116" s="101">
        <f t="shared" ref="E116:H116" si="36">$D$140/E76</f>
        <v>35</v>
      </c>
      <c r="F116" s="101">
        <f t="shared" si="36"/>
        <v>35</v>
      </c>
      <c r="G116" s="101">
        <f t="shared" si="36"/>
        <v>35</v>
      </c>
      <c r="H116" s="101">
        <f t="shared" si="36"/>
        <v>35</v>
      </c>
    </row>
    <row r="117" spans="1:8" x14ac:dyDescent="0.25">
      <c r="A117"/>
      <c r="B117" s="74" t="s">
        <v>146</v>
      </c>
      <c r="C117" s="100"/>
      <c r="D117" s="99">
        <f>D115/D116</f>
        <v>4.8571428571428568</v>
      </c>
      <c r="E117" s="99">
        <f t="shared" ref="E117:H117" si="37">E115/E116</f>
        <v>11.871271124173402</v>
      </c>
      <c r="F117" s="99">
        <f t="shared" si="37"/>
        <v>48.396992481203007</v>
      </c>
      <c r="G117" s="99">
        <f t="shared" si="37"/>
        <v>110.06511627906978</v>
      </c>
      <c r="H117" s="99">
        <f t="shared" si="37"/>
        <v>180.32142857142853</v>
      </c>
    </row>
    <row r="118" spans="1:8" x14ac:dyDescent="0.25">
      <c r="A118"/>
      <c r="B118" s="74" t="s">
        <v>147</v>
      </c>
      <c r="C118" s="100"/>
      <c r="D118" s="102">
        <f>D116/($D$137*D44)</f>
        <v>0.35140562248995988</v>
      </c>
      <c r="E118" s="102">
        <f>E116/($E$137*E44)</f>
        <v>0.17570281124497994</v>
      </c>
      <c r="F118" s="102">
        <f>F116/($F$137*F44)</f>
        <v>0.11713520749665328</v>
      </c>
      <c r="G118" s="102">
        <f>G116/($G$137*G44)</f>
        <v>8.785140562248997E-2</v>
      </c>
      <c r="H118" s="102">
        <f>H116/($H$137*H44)</f>
        <v>7.0281124497991967E-2</v>
      </c>
    </row>
    <row r="119" spans="1:8" x14ac:dyDescent="0.25">
      <c r="A119" s="131" t="s">
        <v>109</v>
      </c>
      <c r="B119" s="131"/>
      <c r="C119" s="89"/>
      <c r="D119" s="89"/>
      <c r="E119" s="89"/>
      <c r="F119" s="89"/>
      <c r="G119" s="89"/>
      <c r="H119" s="89"/>
    </row>
    <row r="120" spans="1:8" x14ac:dyDescent="0.25">
      <c r="A120"/>
      <c r="B120" s="95" t="s">
        <v>144</v>
      </c>
      <c r="C120" s="100"/>
      <c r="D120" s="99">
        <f>(D52*(1-$D$19))/(D104+$D$18)</f>
        <v>-408</v>
      </c>
      <c r="E120" s="99">
        <f>(E52*(1-E19))/(E104+E18)</f>
        <v>172.20779220779221</v>
      </c>
      <c r="F120" s="99">
        <f>(F52*(1-F19))/(F104+F18)</f>
        <v>-39.740259740259738</v>
      </c>
      <c r="G120" s="99">
        <f t="shared" ref="G120:H120" si="38">(G52*(1-G19))/(G104+G18)</f>
        <v>-295.41619156214369</v>
      </c>
      <c r="H120" s="99">
        <f t="shared" si="38"/>
        <v>-585.10273972602727</v>
      </c>
    </row>
    <row r="121" spans="1:8" x14ac:dyDescent="0.25">
      <c r="A121"/>
      <c r="B121" s="95" t="s">
        <v>145</v>
      </c>
      <c r="C121" s="100"/>
      <c r="D121" s="99">
        <f>D$140/D76</f>
        <v>35</v>
      </c>
      <c r="E121" s="99">
        <f t="shared" ref="E121:H121" si="39">E$140/E76</f>
        <v>36</v>
      </c>
      <c r="F121" s="99">
        <f t="shared" si="39"/>
        <v>37</v>
      </c>
      <c r="G121" s="99">
        <f t="shared" si="39"/>
        <v>38</v>
      </c>
      <c r="H121" s="99">
        <f t="shared" si="39"/>
        <v>39</v>
      </c>
    </row>
    <row r="122" spans="1:8" x14ac:dyDescent="0.25">
      <c r="A122"/>
      <c r="B122" s="95" t="s">
        <v>146</v>
      </c>
      <c r="C122" s="100"/>
      <c r="D122" s="99">
        <f>D120/D121</f>
        <v>-11.657142857142857</v>
      </c>
      <c r="E122" s="99">
        <f t="shared" ref="E122:H122" si="40">E120/E121</f>
        <v>4.783549783549784</v>
      </c>
      <c r="F122" s="99">
        <f t="shared" si="40"/>
        <v>-1.0740610740610741</v>
      </c>
      <c r="G122" s="99">
        <f t="shared" si="40"/>
        <v>-7.7741103042669391</v>
      </c>
      <c r="H122" s="99">
        <f t="shared" si="40"/>
        <v>-15.002634351949418</v>
      </c>
    </row>
    <row r="123" spans="1:8" x14ac:dyDescent="0.25">
      <c r="A123"/>
      <c r="B123" s="95" t="s">
        <v>147</v>
      </c>
      <c r="C123" s="100"/>
      <c r="D123" s="102">
        <f>D121/($D$137*D49)</f>
        <v>0.21084337349397592</v>
      </c>
      <c r="E123" s="102">
        <f>E121/($E$137*E49)</f>
        <v>0.14082303238929747</v>
      </c>
      <c r="F123" s="102">
        <f>F121/($F$137*F49)</f>
        <v>7.4795827605724924E-2</v>
      </c>
      <c r="G123" s="102">
        <f>G121/($G$137*G49)</f>
        <v>5.6383168140542471E-2</v>
      </c>
      <c r="H123" s="102">
        <f>H121/($H$137*H49)</f>
        <v>4.271631982475356E-2</v>
      </c>
    </row>
    <row r="124" spans="1:8" x14ac:dyDescent="0.25">
      <c r="A124" s="131" t="s">
        <v>110</v>
      </c>
      <c r="B124" s="131"/>
      <c r="C124" s="89"/>
      <c r="D124" s="89"/>
      <c r="E124" s="89"/>
      <c r="F124" s="89"/>
      <c r="G124" s="89"/>
      <c r="H124" s="89"/>
    </row>
    <row r="125" spans="1:8" x14ac:dyDescent="0.25">
      <c r="A125"/>
      <c r="B125" s="95" t="s">
        <v>144</v>
      </c>
      <c r="C125" s="100"/>
      <c r="D125" s="99">
        <f>(D65*(1-$D$19))/(D109+$D$18)</f>
        <v>-154.54545454545456</v>
      </c>
      <c r="E125" s="99">
        <f t="shared" ref="E125:H125" si="41">(E65*(1-$D$19))/(E109+$D$18)</f>
        <v>-534.41294298921412</v>
      </c>
      <c r="F125" s="99">
        <f t="shared" si="41"/>
        <v>-1293.6234652114595</v>
      </c>
      <c r="G125" s="99">
        <f t="shared" si="41"/>
        <v>-2607.4014962593515</v>
      </c>
      <c r="H125" s="99">
        <f t="shared" si="41"/>
        <v>-4700.26168224299</v>
      </c>
    </row>
    <row r="126" spans="1:8" x14ac:dyDescent="0.25">
      <c r="A126"/>
      <c r="B126" s="95" t="s">
        <v>145</v>
      </c>
      <c r="C126" s="100"/>
      <c r="D126" s="99">
        <f>D$140/D90</f>
        <v>35</v>
      </c>
      <c r="E126" s="99">
        <f t="shared" ref="E126:H126" si="42">E$140/E90</f>
        <v>36</v>
      </c>
      <c r="F126" s="99">
        <f t="shared" si="42"/>
        <v>37</v>
      </c>
      <c r="G126" s="99">
        <f t="shared" si="42"/>
        <v>38</v>
      </c>
      <c r="H126" s="99">
        <f t="shared" si="42"/>
        <v>39</v>
      </c>
    </row>
    <row r="127" spans="1:8" x14ac:dyDescent="0.25">
      <c r="A127"/>
      <c r="B127" s="95" t="s">
        <v>146</v>
      </c>
      <c r="C127" s="100"/>
      <c r="D127" s="99">
        <f>D125/D126</f>
        <v>-4.4155844155844157</v>
      </c>
      <c r="E127" s="99">
        <f t="shared" ref="E127" si="43">E125/E126</f>
        <v>-14.844803971922614</v>
      </c>
      <c r="F127" s="99">
        <f t="shared" ref="F127" si="44">F125/F126</f>
        <v>-34.962796357066473</v>
      </c>
      <c r="G127" s="99">
        <f t="shared" ref="G127" si="45">G125/G126</f>
        <v>-68.615828848930306</v>
      </c>
      <c r="H127" s="99">
        <f t="shared" ref="H127" si="46">H125/H126</f>
        <v>-120.51953031392281</v>
      </c>
    </row>
    <row r="128" spans="1:8" x14ac:dyDescent="0.25">
      <c r="A128"/>
      <c r="B128" s="95" t="s">
        <v>147</v>
      </c>
      <c r="C128" s="100"/>
      <c r="D128" s="102">
        <f>D126/($D$137*D62)</f>
        <v>-1.1713520749665329</v>
      </c>
      <c r="E128" s="102">
        <f t="shared" ref="E128:H128" si="47">E126/($D$137*E62)</f>
        <v>-1.2048192771084338</v>
      </c>
      <c r="F128" s="102">
        <f t="shared" si="47"/>
        <v>-1.2382864792503347</v>
      </c>
      <c r="G128" s="102">
        <f t="shared" si="47"/>
        <v>-1.2717536813922357</v>
      </c>
      <c r="H128" s="102">
        <f t="shared" si="47"/>
        <v>-1.3052208835341366</v>
      </c>
    </row>
    <row r="129" spans="1:8" hidden="1" x14ac:dyDescent="0.25">
      <c r="A129"/>
      <c r="B129"/>
      <c r="C129" s="98"/>
      <c r="D129" s="98"/>
      <c r="E129" s="98"/>
      <c r="F129" s="98"/>
      <c r="G129" s="98"/>
      <c r="H129" s="98"/>
    </row>
    <row r="130" spans="1:8" hidden="1" x14ac:dyDescent="0.25">
      <c r="A130"/>
      <c r="B130"/>
      <c r="C130" s="98"/>
      <c r="D130" s="98"/>
      <c r="E130" s="98"/>
      <c r="F130" s="98"/>
      <c r="G130" s="98"/>
      <c r="H130" s="98"/>
    </row>
    <row r="131" spans="1:8" x14ac:dyDescent="0.25">
      <c r="A131"/>
      <c r="B131"/>
      <c r="C131" s="98"/>
      <c r="D131" s="98"/>
      <c r="E131" s="98"/>
      <c r="F131" s="98"/>
      <c r="G131" s="98"/>
      <c r="H131" s="98"/>
    </row>
    <row r="132" spans="1:8" ht="15.75" thickBot="1" x14ac:dyDescent="0.3">
      <c r="A132" s="132" t="s">
        <v>156</v>
      </c>
      <c r="B132" s="132"/>
      <c r="C132" s="89" t="s">
        <v>106</v>
      </c>
      <c r="D132" s="89" t="s">
        <v>1</v>
      </c>
      <c r="E132" s="89" t="s">
        <v>2</v>
      </c>
      <c r="F132" s="89" t="s">
        <v>3</v>
      </c>
      <c r="G132" s="89" t="s">
        <v>4</v>
      </c>
      <c r="H132" s="89" t="s">
        <v>5</v>
      </c>
    </row>
    <row r="133" spans="1:8" x14ac:dyDescent="0.25">
      <c r="A133"/>
      <c r="B133" s="95" t="s">
        <v>162</v>
      </c>
      <c r="C133" s="86"/>
      <c r="D133" s="101">
        <f>(((D3*12)*D75)+(D82*(12*D4))+(D89*(D5*12)))</f>
        <v>10800</v>
      </c>
      <c r="E133" s="101">
        <f t="shared" ref="E133:H133" si="48">(((E3*12)*E75)+(E82*(12*E4))+(E89*(E5*12)))</f>
        <v>15120</v>
      </c>
      <c r="F133" s="101">
        <f t="shared" si="48"/>
        <v>19800</v>
      </c>
      <c r="G133" s="101">
        <f t="shared" si="48"/>
        <v>24840</v>
      </c>
      <c r="H133" s="101">
        <f t="shared" si="48"/>
        <v>30240</v>
      </c>
    </row>
    <row r="134" spans="1:8" x14ac:dyDescent="0.25">
      <c r="A134"/>
      <c r="B134" s="95" t="s">
        <v>116</v>
      </c>
      <c r="C134" s="86"/>
      <c r="D134" s="101">
        <f>D58+D50+D66</f>
        <v>972</v>
      </c>
      <c r="E134" s="101">
        <f>E58+E50+E66</f>
        <v>1200</v>
      </c>
      <c r="F134" s="101">
        <f>F58+F50+F66</f>
        <v>1296</v>
      </c>
      <c r="G134" s="101">
        <f>G58+G50+G66</f>
        <v>1404</v>
      </c>
      <c r="H134" s="101">
        <f>H58+H50+H66</f>
        <v>1524</v>
      </c>
    </row>
    <row r="135" spans="1:8" x14ac:dyDescent="0.25">
      <c r="A135"/>
      <c r="B135" s="95" t="s">
        <v>148</v>
      </c>
      <c r="C135" s="86"/>
      <c r="D135" s="86">
        <f t="shared" ref="D135:H135" si="49">(1-D137)*D134</f>
        <v>165.24000000000004</v>
      </c>
      <c r="E135" s="86">
        <f t="shared" si="49"/>
        <v>204.00000000000006</v>
      </c>
      <c r="F135" s="86">
        <f t="shared" si="49"/>
        <v>220.32000000000005</v>
      </c>
      <c r="G135" s="86">
        <f t="shared" si="49"/>
        <v>238.68000000000006</v>
      </c>
      <c r="H135" s="86">
        <f t="shared" si="49"/>
        <v>259.08000000000004</v>
      </c>
    </row>
    <row r="136" spans="1:8" x14ac:dyDescent="0.25">
      <c r="A136"/>
      <c r="B136" s="95" t="s">
        <v>149</v>
      </c>
      <c r="C136" s="86"/>
      <c r="D136" s="86">
        <f>D134-D135</f>
        <v>806.76</v>
      </c>
      <c r="E136" s="86">
        <f t="shared" ref="E136:H136" si="50">E134-E135</f>
        <v>996</v>
      </c>
      <c r="F136" s="86">
        <f t="shared" si="50"/>
        <v>1075.6799999999998</v>
      </c>
      <c r="G136" s="86">
        <f t="shared" si="50"/>
        <v>1165.32</v>
      </c>
      <c r="H136" s="86">
        <f t="shared" si="50"/>
        <v>1264.92</v>
      </c>
    </row>
    <row r="137" spans="1:8" x14ac:dyDescent="0.25">
      <c r="A137"/>
      <c r="B137" s="74" t="s">
        <v>150</v>
      </c>
      <c r="C137" s="78"/>
      <c r="D137" s="85">
        <v>0.83</v>
      </c>
      <c r="E137" s="85">
        <v>0.83</v>
      </c>
      <c r="F137" s="85">
        <v>0.83</v>
      </c>
      <c r="G137" s="85">
        <v>0.83</v>
      </c>
      <c r="H137" s="85">
        <v>0.83</v>
      </c>
    </row>
    <row r="138" spans="1:8" hidden="1" x14ac:dyDescent="0.25">
      <c r="A138"/>
      <c r="B138" s="74"/>
      <c r="C138" s="78"/>
      <c r="D138" s="78"/>
      <c r="E138" s="78"/>
      <c r="F138" s="78"/>
      <c r="G138" s="78"/>
      <c r="H138" s="78"/>
    </row>
    <row r="139" spans="1:8" x14ac:dyDescent="0.25">
      <c r="A139"/>
      <c r="B139" s="74" t="s">
        <v>151</v>
      </c>
      <c r="C139" s="78"/>
      <c r="D139" s="86">
        <f t="shared" ref="D139:H139" si="51">SUM(D140:D142)</f>
        <v>640</v>
      </c>
      <c r="E139" s="86">
        <f t="shared" si="51"/>
        <v>650</v>
      </c>
      <c r="F139" s="86">
        <f t="shared" si="51"/>
        <v>660</v>
      </c>
      <c r="G139" s="86">
        <f t="shared" si="51"/>
        <v>670</v>
      </c>
      <c r="H139" s="86">
        <f t="shared" si="51"/>
        <v>680</v>
      </c>
    </row>
    <row r="140" spans="1:8" x14ac:dyDescent="0.25">
      <c r="A140"/>
      <c r="B140" s="74" t="s">
        <v>152</v>
      </c>
      <c r="C140" s="78"/>
      <c r="D140" s="78">
        <v>350</v>
      </c>
      <c r="E140" s="78">
        <v>360</v>
      </c>
      <c r="F140" s="78">
        <v>370</v>
      </c>
      <c r="G140" s="78">
        <v>380</v>
      </c>
      <c r="H140" s="78">
        <v>390</v>
      </c>
    </row>
    <row r="141" spans="1:8" x14ac:dyDescent="0.25">
      <c r="A141"/>
      <c r="B141" s="74" t="s">
        <v>165</v>
      </c>
      <c r="C141" s="78"/>
      <c r="D141" s="78">
        <v>180</v>
      </c>
      <c r="E141" s="78">
        <v>180</v>
      </c>
      <c r="F141" s="78">
        <v>180</v>
      </c>
      <c r="G141" s="78">
        <v>180</v>
      </c>
      <c r="H141" s="78">
        <v>180</v>
      </c>
    </row>
    <row r="142" spans="1:8" x14ac:dyDescent="0.25">
      <c r="A142"/>
      <c r="B142" s="74" t="s">
        <v>153</v>
      </c>
      <c r="C142" s="78"/>
      <c r="D142" s="78">
        <v>110</v>
      </c>
      <c r="E142" s="78">
        <v>110</v>
      </c>
      <c r="F142" s="78">
        <v>110</v>
      </c>
      <c r="G142" s="78">
        <v>110</v>
      </c>
      <c r="H142" s="78">
        <v>110</v>
      </c>
    </row>
    <row r="143" spans="1:8" hidden="1" x14ac:dyDescent="0.25">
      <c r="A143"/>
      <c r="B143" s="74"/>
      <c r="C143" s="78"/>
      <c r="D143" s="78"/>
      <c r="E143" s="78"/>
      <c r="F143" s="78"/>
      <c r="G143" s="78"/>
      <c r="H143" s="78"/>
    </row>
    <row r="144" spans="1:8" ht="15.75" thickBot="1" x14ac:dyDescent="0.3">
      <c r="A144"/>
      <c r="B144" s="90" t="s">
        <v>154</v>
      </c>
      <c r="C144" s="92"/>
      <c r="D144" s="92">
        <f t="shared" ref="D144:H144" si="52">D136-D139</f>
        <v>166.76</v>
      </c>
      <c r="E144" s="92">
        <f t="shared" si="52"/>
        <v>346</v>
      </c>
      <c r="F144" s="92">
        <f t="shared" si="52"/>
        <v>415.67999999999984</v>
      </c>
      <c r="G144" s="92">
        <f t="shared" si="52"/>
        <v>495.31999999999994</v>
      </c>
      <c r="H144" s="92">
        <f t="shared" si="52"/>
        <v>584.92000000000007</v>
      </c>
    </row>
    <row r="145" spans="1:8" ht="15.75" thickTop="1" x14ac:dyDescent="0.25">
      <c r="A145"/>
      <c r="B145" s="74" t="s">
        <v>155</v>
      </c>
      <c r="C145" s="78"/>
      <c r="D145" s="78">
        <f t="shared" ref="D145:H145" si="53">D133*D137-D139</f>
        <v>8324</v>
      </c>
      <c r="E145" s="78">
        <f t="shared" si="53"/>
        <v>11899.599999999999</v>
      </c>
      <c r="F145" s="78">
        <f t="shared" si="53"/>
        <v>15774</v>
      </c>
      <c r="G145" s="78">
        <f t="shared" si="53"/>
        <v>19947.2</v>
      </c>
      <c r="H145" s="78">
        <f t="shared" si="53"/>
        <v>24419.199999999997</v>
      </c>
    </row>
    <row r="146" spans="1:8" x14ac:dyDescent="0.25">
      <c r="A146" s="74"/>
      <c r="B146" s="74"/>
      <c r="C146" s="78"/>
      <c r="D146" s="78"/>
      <c r="E146" s="78"/>
      <c r="F146" s="78"/>
      <c r="G146" s="78"/>
      <c r="H146" s="78"/>
    </row>
    <row r="147" spans="1:8" x14ac:dyDescent="0.25">
      <c r="A147" s="74"/>
      <c r="B147" s="74"/>
      <c r="C147" s="78"/>
      <c r="D147" s="78"/>
      <c r="E147" s="78"/>
      <c r="F147" s="78"/>
      <c r="G147" s="78"/>
      <c r="H147" s="78"/>
    </row>
    <row r="148" spans="1:8" x14ac:dyDescent="0.25">
      <c r="A148" s="74"/>
      <c r="B148" s="74"/>
      <c r="C148" s="78"/>
      <c r="D148" s="78"/>
      <c r="E148" s="78"/>
      <c r="F148" s="78"/>
      <c r="G148" s="78"/>
      <c r="H148" s="78"/>
    </row>
    <row r="149" spans="1:8" x14ac:dyDescent="0.25">
      <c r="A149" s="74"/>
      <c r="B149" s="74"/>
      <c r="C149" s="78"/>
      <c r="D149" s="78"/>
      <c r="E149" s="78"/>
      <c r="F149" s="78"/>
      <c r="G149" s="78"/>
      <c r="H149" s="78"/>
    </row>
    <row r="150" spans="1:8" x14ac:dyDescent="0.25">
      <c r="A150" s="74"/>
      <c r="B150" s="74"/>
      <c r="C150" s="78"/>
      <c r="D150" s="78"/>
      <c r="E150" s="78"/>
      <c r="F150" s="78"/>
      <c r="G150" s="78"/>
      <c r="H150" s="78"/>
    </row>
    <row r="151" spans="1:8" x14ac:dyDescent="0.25">
      <c r="A151" s="74"/>
      <c r="B151" s="74"/>
      <c r="C151" s="78"/>
      <c r="D151" s="78"/>
      <c r="E151" s="78"/>
      <c r="F151" s="78"/>
      <c r="G151" s="78"/>
      <c r="H151" s="78"/>
    </row>
    <row r="152" spans="1:8" x14ac:dyDescent="0.25">
      <c r="A152" s="74"/>
      <c r="B152" s="74"/>
      <c r="C152" s="78"/>
      <c r="D152" s="78"/>
      <c r="E152" s="78"/>
      <c r="F152" s="78"/>
      <c r="G152" s="78"/>
      <c r="H152" s="78"/>
    </row>
    <row r="153" spans="1:8" x14ac:dyDescent="0.25">
      <c r="A153" s="74"/>
      <c r="B153" s="74"/>
      <c r="C153" s="78"/>
      <c r="D153" s="78"/>
      <c r="E153" s="78"/>
      <c r="F153" s="78"/>
      <c r="G153" s="78"/>
      <c r="H153" s="78"/>
    </row>
    <row r="154" spans="1:8" x14ac:dyDescent="0.25">
      <c r="A154" s="74"/>
      <c r="B154" s="74"/>
      <c r="C154" s="78"/>
      <c r="D154" s="78"/>
      <c r="E154" s="78"/>
      <c r="F154" s="78"/>
      <c r="G154" s="78"/>
      <c r="H154" s="78"/>
    </row>
    <row r="155" spans="1:8" x14ac:dyDescent="0.25">
      <c r="A155" s="74"/>
      <c r="B155" s="74"/>
      <c r="C155" s="78"/>
      <c r="D155" s="78"/>
      <c r="E155" s="78"/>
      <c r="F155" s="78"/>
      <c r="G155" s="78"/>
      <c r="H155" s="78"/>
    </row>
    <row r="156" spans="1:8" x14ac:dyDescent="0.25">
      <c r="A156" s="74"/>
      <c r="B156" s="74"/>
      <c r="C156" s="78"/>
      <c r="D156" s="78"/>
      <c r="E156" s="78"/>
      <c r="F156" s="78"/>
      <c r="G156" s="78"/>
      <c r="H156" s="78"/>
    </row>
    <row r="157" spans="1:8" x14ac:dyDescent="0.25">
      <c r="A157" s="74"/>
      <c r="B157" s="74"/>
      <c r="C157" s="78"/>
      <c r="D157" s="78"/>
      <c r="E157" s="78"/>
      <c r="F157" s="78"/>
      <c r="G157" s="78"/>
      <c r="H157" s="78"/>
    </row>
    <row r="158" spans="1:8" x14ac:dyDescent="0.25">
      <c r="A158" s="74"/>
      <c r="B158" s="74"/>
      <c r="C158" s="78"/>
      <c r="D158" s="78"/>
      <c r="E158" s="78"/>
      <c r="F158" s="78"/>
      <c r="G158" s="78"/>
      <c r="H158" s="78"/>
    </row>
    <row r="159" spans="1:8" x14ac:dyDescent="0.25">
      <c r="A159" s="74"/>
      <c r="B159" s="74"/>
      <c r="C159" s="78"/>
      <c r="D159" s="78"/>
      <c r="E159" s="78"/>
      <c r="F159" s="78"/>
      <c r="G159" s="78"/>
      <c r="H159" s="78"/>
    </row>
    <row r="160" spans="1:8" x14ac:dyDescent="0.25">
      <c r="A160" s="74"/>
      <c r="B160" s="74"/>
      <c r="C160" s="78"/>
      <c r="D160" s="78"/>
      <c r="E160" s="78"/>
      <c r="F160" s="78"/>
      <c r="G160" s="78"/>
      <c r="H160" s="78"/>
    </row>
    <row r="161" spans="1:8" x14ac:dyDescent="0.25">
      <c r="A161" s="74"/>
      <c r="B161" s="74"/>
      <c r="C161" s="78"/>
      <c r="D161" s="78"/>
      <c r="E161" s="78"/>
      <c r="F161" s="78"/>
      <c r="G161" s="78"/>
      <c r="H161" s="78"/>
    </row>
    <row r="162" spans="1:8" x14ac:dyDescent="0.25">
      <c r="A162" s="74"/>
      <c r="B162" s="74"/>
      <c r="C162" s="78"/>
      <c r="D162" s="78"/>
      <c r="E162" s="78"/>
      <c r="F162" s="78"/>
      <c r="G162" s="78"/>
      <c r="H162" s="78"/>
    </row>
    <row r="163" spans="1:8" x14ac:dyDescent="0.25">
      <c r="A163" s="74"/>
      <c r="B163" s="74"/>
      <c r="C163" s="78"/>
      <c r="D163" s="78"/>
      <c r="E163" s="78"/>
      <c r="F163" s="78"/>
      <c r="G163" s="78"/>
      <c r="H163" s="78"/>
    </row>
    <row r="164" spans="1:8" x14ac:dyDescent="0.25">
      <c r="A164" s="74"/>
      <c r="B164" s="74"/>
      <c r="C164" s="78"/>
      <c r="D164" s="78"/>
      <c r="E164" s="78"/>
      <c r="F164" s="78"/>
      <c r="G164" s="78"/>
      <c r="H164" s="78"/>
    </row>
    <row r="165" spans="1:8" x14ac:dyDescent="0.25">
      <c r="A165" s="74"/>
      <c r="B165" s="74"/>
      <c r="C165" s="78"/>
      <c r="D165" s="78"/>
      <c r="E165" s="78"/>
      <c r="F165" s="78"/>
      <c r="G165" s="78"/>
      <c r="H165" s="78"/>
    </row>
    <row r="166" spans="1:8" x14ac:dyDescent="0.25">
      <c r="A166" s="74"/>
      <c r="B166" s="74"/>
      <c r="C166" s="78"/>
      <c r="D166" s="78"/>
      <c r="E166" s="78"/>
      <c r="F166" s="78"/>
      <c r="G166" s="78"/>
      <c r="H166" s="78"/>
    </row>
    <row r="167" spans="1:8" x14ac:dyDescent="0.25">
      <c r="A167" s="74"/>
      <c r="B167" s="74"/>
      <c r="C167" s="78"/>
      <c r="D167" s="78"/>
      <c r="E167" s="78"/>
      <c r="F167" s="78"/>
      <c r="G167" s="78"/>
      <c r="H167" s="78"/>
    </row>
    <row r="168" spans="1:8" x14ac:dyDescent="0.25">
      <c r="A168" s="74"/>
      <c r="B168" s="74"/>
      <c r="C168" s="78"/>
      <c r="D168" s="78"/>
      <c r="E168" s="78"/>
      <c r="F168" s="78"/>
      <c r="G168" s="78"/>
      <c r="H168" s="78"/>
    </row>
    <row r="169" spans="1:8" x14ac:dyDescent="0.25">
      <c r="A169" s="74"/>
      <c r="B169" s="74"/>
      <c r="C169" s="78"/>
      <c r="D169" s="78"/>
      <c r="E169" s="78"/>
      <c r="F169" s="78"/>
      <c r="G169" s="78"/>
      <c r="H169" s="78"/>
    </row>
    <row r="170" spans="1:8" x14ac:dyDescent="0.25">
      <c r="A170" s="74"/>
      <c r="B170" s="74"/>
      <c r="C170" s="78"/>
      <c r="D170" s="78"/>
      <c r="E170" s="78"/>
      <c r="F170" s="78"/>
      <c r="G170" s="78"/>
      <c r="H170" s="78"/>
    </row>
    <row r="171" spans="1:8" x14ac:dyDescent="0.25">
      <c r="A171" s="74"/>
      <c r="B171" s="74"/>
      <c r="C171" s="78"/>
      <c r="D171" s="78"/>
      <c r="E171" s="78"/>
      <c r="F171" s="78"/>
      <c r="G171" s="78"/>
      <c r="H171" s="78"/>
    </row>
    <row r="172" spans="1:8" x14ac:dyDescent="0.25">
      <c r="A172" s="74"/>
      <c r="B172" s="74"/>
      <c r="C172" s="78"/>
      <c r="D172" s="78"/>
      <c r="E172" s="78"/>
      <c r="F172" s="78"/>
      <c r="G172" s="78"/>
      <c r="H172" s="78"/>
    </row>
    <row r="173" spans="1:8" x14ac:dyDescent="0.25">
      <c r="A173" s="74"/>
      <c r="B173" s="74"/>
      <c r="C173" s="78"/>
      <c r="D173" s="78"/>
      <c r="E173" s="78"/>
      <c r="F173" s="78"/>
      <c r="G173" s="78"/>
      <c r="H173" s="78"/>
    </row>
    <row r="174" spans="1:8" x14ac:dyDescent="0.25">
      <c r="A174" s="74"/>
      <c r="B174" s="74"/>
      <c r="C174" s="78"/>
      <c r="D174" s="78"/>
      <c r="E174" s="78"/>
      <c r="F174" s="78"/>
      <c r="G174" s="78"/>
      <c r="H174" s="78"/>
    </row>
    <row r="175" spans="1:8" x14ac:dyDescent="0.25">
      <c r="A175" s="74"/>
      <c r="B175" s="74"/>
      <c r="C175" s="78"/>
      <c r="D175" s="78"/>
      <c r="E175" s="78"/>
      <c r="F175" s="78"/>
      <c r="G175" s="78"/>
      <c r="H175" s="78"/>
    </row>
    <row r="176" spans="1:8" x14ac:dyDescent="0.25">
      <c r="A176" s="74"/>
      <c r="B176" s="74"/>
      <c r="C176" s="78"/>
      <c r="D176" s="78"/>
      <c r="E176" s="78"/>
      <c r="F176" s="78"/>
      <c r="G176" s="78"/>
      <c r="H176" s="78"/>
    </row>
    <row r="177" spans="1:8" x14ac:dyDescent="0.25">
      <c r="A177" s="74"/>
      <c r="B177" s="74"/>
      <c r="C177" s="78"/>
      <c r="D177" s="78"/>
      <c r="E177" s="78"/>
      <c r="F177" s="78"/>
      <c r="G177" s="78"/>
      <c r="H177" s="78"/>
    </row>
    <row r="178" spans="1:8" x14ac:dyDescent="0.25">
      <c r="A178" s="74"/>
      <c r="B178" s="74"/>
      <c r="C178" s="78"/>
      <c r="D178" s="78"/>
      <c r="E178" s="78"/>
      <c r="F178" s="78"/>
      <c r="G178" s="78"/>
      <c r="H178" s="78"/>
    </row>
    <row r="179" spans="1:8" x14ac:dyDescent="0.25">
      <c r="A179" s="74"/>
      <c r="B179" s="74"/>
      <c r="C179" s="78"/>
      <c r="D179" s="78"/>
      <c r="E179" s="78"/>
      <c r="F179" s="78"/>
      <c r="G179" s="78"/>
      <c r="H179" s="78"/>
    </row>
    <row r="180" spans="1:8" x14ac:dyDescent="0.25">
      <c r="A180" s="74"/>
      <c r="B180" s="74"/>
      <c r="C180" s="78"/>
      <c r="D180" s="78"/>
      <c r="E180" s="78"/>
      <c r="F180" s="78"/>
      <c r="G180" s="78"/>
      <c r="H180" s="78"/>
    </row>
    <row r="181" spans="1:8" x14ac:dyDescent="0.25">
      <c r="A181" s="74"/>
      <c r="B181" s="74"/>
      <c r="C181" s="78"/>
      <c r="D181" s="78"/>
      <c r="E181" s="78"/>
      <c r="F181" s="78"/>
      <c r="G181" s="78"/>
      <c r="H181" s="78"/>
    </row>
    <row r="182" spans="1:8" x14ac:dyDescent="0.25">
      <c r="A182" s="74"/>
      <c r="B182" s="74"/>
      <c r="C182" s="78"/>
      <c r="D182" s="78"/>
      <c r="E182" s="78"/>
      <c r="F182" s="78"/>
      <c r="G182" s="78"/>
      <c r="H182" s="78"/>
    </row>
    <row r="183" spans="1:8" x14ac:dyDescent="0.25">
      <c r="A183" s="74"/>
      <c r="B183" s="74"/>
      <c r="C183" s="78"/>
      <c r="D183" s="78"/>
      <c r="E183" s="78"/>
      <c r="F183" s="78"/>
      <c r="G183" s="78"/>
      <c r="H183" s="78"/>
    </row>
    <row r="184" spans="1:8" x14ac:dyDescent="0.25">
      <c r="A184" s="74"/>
      <c r="B184" s="74"/>
      <c r="C184" s="78"/>
      <c r="D184" s="78"/>
      <c r="E184" s="78"/>
      <c r="F184" s="78"/>
      <c r="G184" s="78"/>
      <c r="H184" s="78"/>
    </row>
    <row r="185" spans="1:8" x14ac:dyDescent="0.25">
      <c r="A185" s="74"/>
      <c r="B185" s="74"/>
      <c r="C185" s="78"/>
      <c r="D185" s="78"/>
      <c r="E185" s="78"/>
      <c r="F185" s="78"/>
      <c r="G185" s="78"/>
      <c r="H185" s="78"/>
    </row>
    <row r="186" spans="1:8" x14ac:dyDescent="0.25">
      <c r="A186" s="74"/>
      <c r="B186" s="74"/>
      <c r="C186" s="78"/>
      <c r="D186" s="78"/>
      <c r="E186" s="78"/>
      <c r="F186" s="78"/>
      <c r="G186" s="78"/>
      <c r="H186" s="78"/>
    </row>
    <row r="187" spans="1:8" x14ac:dyDescent="0.25">
      <c r="A187" s="74"/>
      <c r="B187" s="74"/>
      <c r="C187" s="78"/>
      <c r="D187" s="78"/>
      <c r="E187" s="78"/>
      <c r="F187" s="78"/>
      <c r="G187" s="78"/>
      <c r="H187" s="78"/>
    </row>
    <row r="188" spans="1:8" x14ac:dyDescent="0.25">
      <c r="A188" s="74"/>
      <c r="B188" s="74"/>
      <c r="C188" s="78"/>
      <c r="D188" s="78"/>
      <c r="E188" s="78"/>
      <c r="F188" s="78"/>
      <c r="G188" s="78"/>
      <c r="H188" s="78"/>
    </row>
    <row r="189" spans="1:8" x14ac:dyDescent="0.25">
      <c r="A189" s="74"/>
      <c r="B189" s="74"/>
      <c r="C189" s="78"/>
      <c r="D189" s="78"/>
      <c r="E189" s="78"/>
      <c r="F189" s="78"/>
      <c r="G189" s="78"/>
      <c r="H189" s="78"/>
    </row>
    <row r="190" spans="1:8" x14ac:dyDescent="0.25">
      <c r="A190" s="74"/>
      <c r="B190" s="74"/>
      <c r="C190" s="78"/>
      <c r="D190" s="78"/>
      <c r="E190" s="78"/>
      <c r="F190" s="78"/>
      <c r="G190" s="78"/>
      <c r="H190" s="78"/>
    </row>
    <row r="191" spans="1:8" x14ac:dyDescent="0.25">
      <c r="A191" s="74"/>
      <c r="B191" s="74"/>
      <c r="C191" s="78"/>
      <c r="D191" s="78"/>
      <c r="E191" s="78"/>
      <c r="F191" s="78"/>
      <c r="G191" s="78"/>
      <c r="H191" s="78"/>
    </row>
    <row r="192" spans="1:8" x14ac:dyDescent="0.25">
      <c r="A192" s="74"/>
      <c r="B192" s="74"/>
      <c r="C192" s="78"/>
      <c r="D192" s="78"/>
      <c r="E192" s="78"/>
      <c r="F192" s="78"/>
      <c r="G192" s="78"/>
      <c r="H192" s="78"/>
    </row>
    <row r="193" spans="1:8" x14ac:dyDescent="0.25">
      <c r="A193" s="74"/>
      <c r="B193" s="74"/>
      <c r="C193" s="78"/>
      <c r="D193" s="78"/>
      <c r="E193" s="78"/>
      <c r="F193" s="78"/>
      <c r="G193" s="78"/>
      <c r="H193" s="78"/>
    </row>
    <row r="194" spans="1:8" x14ac:dyDescent="0.25">
      <c r="A194" s="74"/>
      <c r="B194" s="74"/>
      <c r="C194" s="78"/>
      <c r="D194" s="78"/>
      <c r="E194" s="78"/>
      <c r="F194" s="78"/>
      <c r="G194" s="78"/>
      <c r="H194" s="78"/>
    </row>
    <row r="195" spans="1:8" x14ac:dyDescent="0.25">
      <c r="A195" s="74"/>
      <c r="B195" s="74"/>
      <c r="C195" s="78"/>
      <c r="D195" s="78"/>
      <c r="E195" s="78"/>
      <c r="F195" s="78"/>
      <c r="G195" s="78"/>
      <c r="H195" s="78"/>
    </row>
    <row r="196" spans="1:8" x14ac:dyDescent="0.25">
      <c r="A196" s="74"/>
      <c r="B196" s="74"/>
      <c r="C196" s="78"/>
      <c r="D196" s="78"/>
      <c r="E196" s="78"/>
      <c r="F196" s="78"/>
      <c r="G196" s="78"/>
      <c r="H196" s="78"/>
    </row>
    <row r="197" spans="1:8" x14ac:dyDescent="0.25">
      <c r="A197" s="74"/>
      <c r="B197" s="74"/>
      <c r="C197" s="78"/>
      <c r="D197" s="78"/>
      <c r="E197" s="78"/>
      <c r="F197" s="78"/>
      <c r="G197" s="78"/>
      <c r="H197" s="78"/>
    </row>
    <row r="198" spans="1:8" x14ac:dyDescent="0.25">
      <c r="A198" s="74"/>
      <c r="B198" s="74"/>
      <c r="C198" s="78"/>
      <c r="D198" s="78"/>
      <c r="E198" s="78"/>
      <c r="F198" s="78"/>
      <c r="G198" s="78"/>
      <c r="H198" s="78"/>
    </row>
    <row r="199" spans="1:8" x14ac:dyDescent="0.25">
      <c r="A199" s="74"/>
      <c r="B199" s="74"/>
      <c r="C199" s="78"/>
      <c r="D199" s="78"/>
      <c r="E199" s="78"/>
      <c r="F199" s="78"/>
      <c r="G199" s="78"/>
      <c r="H199" s="78"/>
    </row>
    <row r="200" spans="1:8" x14ac:dyDescent="0.25">
      <c r="A200" s="74"/>
      <c r="B200" s="74"/>
      <c r="C200" s="78"/>
      <c r="D200" s="78"/>
      <c r="E200" s="78"/>
      <c r="F200" s="78"/>
      <c r="G200" s="78"/>
      <c r="H200" s="78"/>
    </row>
    <row r="201" spans="1:8" x14ac:dyDescent="0.25">
      <c r="A201" s="74"/>
      <c r="B201" s="74"/>
      <c r="C201" s="78"/>
      <c r="D201" s="78"/>
      <c r="E201" s="78"/>
      <c r="F201" s="78"/>
      <c r="G201" s="78"/>
      <c r="H201" s="78"/>
    </row>
    <row r="202" spans="1:8" x14ac:dyDescent="0.25">
      <c r="A202" s="74"/>
      <c r="B202" s="74"/>
      <c r="C202" s="78"/>
      <c r="D202" s="78"/>
      <c r="E202" s="78"/>
      <c r="F202" s="78"/>
      <c r="G202" s="78"/>
      <c r="H202" s="78"/>
    </row>
    <row r="203" spans="1:8" x14ac:dyDescent="0.25">
      <c r="A203" s="74"/>
      <c r="B203" s="74"/>
      <c r="C203" s="78"/>
      <c r="D203" s="78"/>
      <c r="E203" s="78"/>
      <c r="F203" s="78"/>
      <c r="G203" s="78"/>
      <c r="H203" s="78"/>
    </row>
    <row r="204" spans="1:8" x14ac:dyDescent="0.25">
      <c r="A204" s="74"/>
      <c r="B204" s="74"/>
      <c r="C204" s="78"/>
      <c r="D204" s="78"/>
      <c r="E204" s="78"/>
      <c r="F204" s="78"/>
      <c r="G204" s="78"/>
      <c r="H204" s="78"/>
    </row>
    <row r="205" spans="1:8" x14ac:dyDescent="0.25">
      <c r="A205" s="74"/>
      <c r="B205" s="74"/>
      <c r="C205" s="78"/>
      <c r="D205" s="78"/>
      <c r="E205" s="78"/>
      <c r="F205" s="78"/>
      <c r="G205" s="78"/>
      <c r="H205" s="78"/>
    </row>
    <row r="206" spans="1:8" x14ac:dyDescent="0.25">
      <c r="A206" s="74"/>
      <c r="B206" s="74"/>
      <c r="C206" s="78"/>
      <c r="D206" s="78"/>
      <c r="E206" s="78"/>
      <c r="F206" s="78"/>
      <c r="G206" s="78"/>
      <c r="H206" s="78"/>
    </row>
    <row r="207" spans="1:8" x14ac:dyDescent="0.25">
      <c r="A207" s="74"/>
      <c r="B207" s="74"/>
      <c r="C207" s="78"/>
      <c r="D207" s="78"/>
      <c r="E207" s="78"/>
      <c r="F207" s="78"/>
      <c r="G207" s="78"/>
      <c r="H207" s="78"/>
    </row>
    <row r="208" spans="1:8" x14ac:dyDescent="0.25">
      <c r="A208" s="74"/>
      <c r="B208" s="74"/>
      <c r="C208" s="78"/>
      <c r="D208" s="78"/>
      <c r="E208" s="78"/>
      <c r="F208" s="78"/>
      <c r="G208" s="78"/>
      <c r="H208" s="78"/>
    </row>
    <row r="209" spans="1:8" x14ac:dyDescent="0.25">
      <c r="A209" s="74"/>
      <c r="B209" s="74"/>
      <c r="C209" s="78"/>
      <c r="D209" s="78"/>
      <c r="E209" s="78"/>
      <c r="F209" s="78"/>
      <c r="G209" s="78"/>
      <c r="H209" s="78"/>
    </row>
    <row r="210" spans="1:8" x14ac:dyDescent="0.25">
      <c r="A210" s="74"/>
      <c r="B210" s="74"/>
      <c r="C210" s="78"/>
      <c r="D210" s="78"/>
      <c r="E210" s="78"/>
      <c r="F210" s="78"/>
      <c r="G210" s="78"/>
      <c r="H210" s="78"/>
    </row>
    <row r="211" spans="1:8" x14ac:dyDescent="0.25">
      <c r="A211" s="74"/>
      <c r="B211" s="74"/>
      <c r="C211" s="78"/>
      <c r="D211" s="78"/>
      <c r="E211" s="78"/>
      <c r="F211" s="78"/>
      <c r="G211" s="78"/>
      <c r="H211" s="78"/>
    </row>
    <row r="212" spans="1:8" x14ac:dyDescent="0.25">
      <c r="A212" s="74"/>
      <c r="B212" s="74"/>
      <c r="C212" s="78"/>
      <c r="D212" s="78"/>
      <c r="E212" s="78"/>
      <c r="F212" s="78"/>
      <c r="G212" s="78"/>
      <c r="H212" s="78"/>
    </row>
    <row r="213" spans="1:8" x14ac:dyDescent="0.25">
      <c r="A213" s="74"/>
      <c r="B213" s="74"/>
      <c r="C213" s="78"/>
      <c r="D213" s="78"/>
      <c r="E213" s="78"/>
      <c r="F213" s="78"/>
      <c r="G213" s="78"/>
      <c r="H213" s="78"/>
    </row>
    <row r="214" spans="1:8" x14ac:dyDescent="0.25">
      <c r="A214" s="74"/>
      <c r="B214" s="74"/>
      <c r="C214" s="78"/>
      <c r="D214" s="78"/>
      <c r="E214" s="78"/>
      <c r="F214" s="78"/>
      <c r="G214" s="78"/>
      <c r="H214" s="78"/>
    </row>
    <row r="215" spans="1:8" x14ac:dyDescent="0.25">
      <c r="A215" s="74"/>
      <c r="B215" s="74"/>
      <c r="C215" s="78"/>
      <c r="D215" s="78"/>
      <c r="E215" s="78"/>
      <c r="F215" s="78"/>
      <c r="G215" s="78"/>
      <c r="H215" s="78"/>
    </row>
    <row r="216" spans="1:8" x14ac:dyDescent="0.25">
      <c r="A216" s="74"/>
      <c r="B216" s="74"/>
      <c r="C216" s="78"/>
      <c r="D216" s="78"/>
      <c r="E216" s="78"/>
      <c r="F216" s="78"/>
      <c r="G216" s="78"/>
      <c r="H216" s="78"/>
    </row>
    <row r="217" spans="1:8" x14ac:dyDescent="0.25">
      <c r="A217" s="74"/>
      <c r="B217" s="74"/>
      <c r="C217" s="78"/>
      <c r="D217" s="78"/>
      <c r="E217" s="78"/>
      <c r="F217" s="78"/>
      <c r="G217" s="78"/>
      <c r="H217" s="78"/>
    </row>
    <row r="218" spans="1:8" x14ac:dyDescent="0.25">
      <c r="A218" s="74"/>
      <c r="B218" s="74"/>
      <c r="C218" s="78"/>
      <c r="D218" s="78"/>
      <c r="E218" s="78"/>
      <c r="F218" s="78"/>
      <c r="G218" s="78"/>
      <c r="H218" s="78"/>
    </row>
    <row r="219" spans="1:8" x14ac:dyDescent="0.25">
      <c r="A219" s="74"/>
      <c r="B219" s="74"/>
      <c r="C219" s="78"/>
      <c r="D219" s="78"/>
      <c r="E219" s="78"/>
      <c r="F219" s="78"/>
      <c r="G219" s="78"/>
      <c r="H219" s="78"/>
    </row>
    <row r="220" spans="1:8" x14ac:dyDescent="0.25">
      <c r="A220" s="74"/>
      <c r="B220" s="74"/>
    </row>
    <row r="221" spans="1:8" x14ac:dyDescent="0.25">
      <c r="A221" s="74"/>
      <c r="B221" s="74"/>
    </row>
    <row r="222" spans="1:8" x14ac:dyDescent="0.25">
      <c r="A222" s="74"/>
      <c r="B222" s="74"/>
    </row>
    <row r="223" spans="1:8" x14ac:dyDescent="0.25">
      <c r="A223" s="74"/>
      <c r="B223" s="74"/>
    </row>
    <row r="224" spans="1:8" x14ac:dyDescent="0.25">
      <c r="A224" s="74"/>
      <c r="B224" s="74"/>
    </row>
    <row r="225" spans="1:2" x14ac:dyDescent="0.25">
      <c r="A225" s="74"/>
      <c r="B225" s="74"/>
    </row>
    <row r="226" spans="1:2" x14ac:dyDescent="0.25">
      <c r="A226" s="74"/>
      <c r="B226" s="74"/>
    </row>
    <row r="227" spans="1:2" x14ac:dyDescent="0.25">
      <c r="A227" s="74"/>
      <c r="B227" s="74"/>
    </row>
    <row r="228" spans="1:2" x14ac:dyDescent="0.25">
      <c r="A228" s="74"/>
      <c r="B228" s="74"/>
    </row>
    <row r="229" spans="1:2" x14ac:dyDescent="0.25">
      <c r="A229" s="74"/>
      <c r="B229" s="74"/>
    </row>
    <row r="230" spans="1:2" x14ac:dyDescent="0.25">
      <c r="A230" s="74"/>
      <c r="B230" s="74"/>
    </row>
    <row r="231" spans="1:2" x14ac:dyDescent="0.25">
      <c r="A231" s="74"/>
      <c r="B231" s="74"/>
    </row>
    <row r="232" spans="1:2" x14ac:dyDescent="0.25">
      <c r="A232" s="74"/>
      <c r="B232" s="74"/>
    </row>
    <row r="233" spans="1:2" x14ac:dyDescent="0.25">
      <c r="A233" s="74"/>
      <c r="B233" s="74"/>
    </row>
    <row r="234" spans="1:2" x14ac:dyDescent="0.25">
      <c r="A234" s="74"/>
      <c r="B234" s="74"/>
    </row>
    <row r="235" spans="1:2" x14ac:dyDescent="0.25">
      <c r="A235" s="74"/>
      <c r="B235" s="74"/>
    </row>
    <row r="236" spans="1:2" x14ac:dyDescent="0.25">
      <c r="A236" s="74"/>
      <c r="B236" s="74"/>
    </row>
    <row r="237" spans="1:2" x14ac:dyDescent="0.25">
      <c r="A237" s="74"/>
      <c r="B237" s="74"/>
    </row>
    <row r="238" spans="1:2" x14ac:dyDescent="0.25">
      <c r="A238" s="74"/>
      <c r="B238" s="74"/>
    </row>
    <row r="239" spans="1:2" x14ac:dyDescent="0.25">
      <c r="A239" s="74"/>
      <c r="B239" s="74"/>
    </row>
    <row r="240" spans="1:2" x14ac:dyDescent="0.25">
      <c r="A240" s="74"/>
      <c r="B240" s="74"/>
    </row>
    <row r="241" spans="1:2" x14ac:dyDescent="0.25">
      <c r="A241" s="74"/>
      <c r="B241" s="74"/>
    </row>
    <row r="242" spans="1:2" x14ac:dyDescent="0.25">
      <c r="A242" s="74"/>
      <c r="B242" s="74"/>
    </row>
    <row r="243" spans="1:2" x14ac:dyDescent="0.25">
      <c r="A243" s="74"/>
      <c r="B243" s="74"/>
    </row>
    <row r="244" spans="1:2" x14ac:dyDescent="0.25">
      <c r="A244" s="74"/>
      <c r="B244" s="74"/>
    </row>
    <row r="245" spans="1:2" x14ac:dyDescent="0.25">
      <c r="A245" s="74"/>
      <c r="B245" s="74"/>
    </row>
    <row r="246" spans="1:2" x14ac:dyDescent="0.25">
      <c r="A246" s="74"/>
      <c r="B246" s="74"/>
    </row>
    <row r="247" spans="1:2" x14ac:dyDescent="0.25">
      <c r="A247" s="74"/>
      <c r="B247" s="74"/>
    </row>
    <row r="248" spans="1:2" x14ac:dyDescent="0.25">
      <c r="A248" s="74"/>
      <c r="B248" s="74"/>
    </row>
    <row r="249" spans="1:2" x14ac:dyDescent="0.25">
      <c r="A249" s="74"/>
      <c r="B249" s="74"/>
    </row>
  </sheetData>
  <mergeCells count="26">
    <mergeCell ref="A119:B119"/>
    <mergeCell ref="A124:B124"/>
    <mergeCell ref="A132:B132"/>
    <mergeCell ref="A114:B114"/>
    <mergeCell ref="A18:B18"/>
    <mergeCell ref="A19:B19"/>
    <mergeCell ref="A26:B26"/>
    <mergeCell ref="A31:B31"/>
    <mergeCell ref="A36:B36"/>
    <mergeCell ref="A96:B96"/>
    <mergeCell ref="A8:B8"/>
    <mergeCell ref="A2:B2"/>
    <mergeCell ref="A6:B6"/>
    <mergeCell ref="A25:B25"/>
    <mergeCell ref="A113:B113"/>
    <mergeCell ref="A51:B51"/>
    <mergeCell ref="A43:B43"/>
    <mergeCell ref="A107:B107"/>
    <mergeCell ref="A42:B42"/>
    <mergeCell ref="A59:B59"/>
    <mergeCell ref="A97:B97"/>
    <mergeCell ref="A102:B102"/>
    <mergeCell ref="A74:B74"/>
    <mergeCell ref="A81:B81"/>
    <mergeCell ref="A88:B88"/>
    <mergeCell ref="A73:B73"/>
  </mergeCells>
  <pageMargins left="0.7" right="0.7" top="0.75" bottom="0.75" header="0.3" footer="0.3"/>
  <pageSetup paperSize="9" orientation="portrait" verticalDpi="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
  <sheetViews>
    <sheetView workbookViewId="0">
      <selection activeCell="K33" sqref="K33"/>
    </sheetView>
  </sheetViews>
  <sheetFormatPr baseColWidth="10"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activeCell="A3" sqref="A3:O38"/>
    </sheetView>
  </sheetViews>
  <sheetFormatPr baseColWidth="10" defaultRowHeight="12.75" x14ac:dyDescent="0.2"/>
  <sheetData>
    <row r="1" spans="1:15" x14ac:dyDescent="0.2">
      <c r="A1" s="51"/>
      <c r="B1" s="52"/>
      <c r="C1" s="52"/>
      <c r="D1" s="50" t="s">
        <v>93</v>
      </c>
      <c r="E1" s="52"/>
      <c r="F1" s="52"/>
      <c r="G1" s="52"/>
      <c r="H1" s="52"/>
      <c r="I1" s="52"/>
      <c r="J1" s="52"/>
      <c r="K1" s="52"/>
      <c r="L1" s="52"/>
      <c r="M1" s="52"/>
      <c r="N1" s="52"/>
      <c r="O1" s="52"/>
    </row>
    <row r="3" spans="1:15" x14ac:dyDescent="0.2">
      <c r="A3" s="124" t="s">
        <v>185</v>
      </c>
      <c r="B3" s="124"/>
      <c r="C3" s="124"/>
      <c r="D3" s="124"/>
      <c r="E3" s="124"/>
      <c r="F3" s="124"/>
      <c r="G3" s="124"/>
      <c r="H3" s="124"/>
      <c r="I3" s="124"/>
      <c r="J3" s="124"/>
      <c r="K3" s="124"/>
      <c r="L3" s="124"/>
      <c r="M3" s="124"/>
      <c r="N3" s="124"/>
      <c r="O3" s="124"/>
    </row>
    <row r="4" spans="1:15" x14ac:dyDescent="0.2">
      <c r="A4" s="124"/>
      <c r="B4" s="124"/>
      <c r="C4" s="124"/>
      <c r="D4" s="124"/>
      <c r="E4" s="124"/>
      <c r="F4" s="124"/>
      <c r="G4" s="124"/>
      <c r="H4" s="124"/>
      <c r="I4" s="124"/>
      <c r="J4" s="124"/>
      <c r="K4" s="124"/>
      <c r="L4" s="124"/>
      <c r="M4" s="124"/>
      <c r="N4" s="124"/>
      <c r="O4" s="124"/>
    </row>
    <row r="5" spans="1:15" x14ac:dyDescent="0.2">
      <c r="A5" s="124"/>
      <c r="B5" s="124"/>
      <c r="C5" s="124"/>
      <c r="D5" s="124"/>
      <c r="E5" s="124"/>
      <c r="F5" s="124"/>
      <c r="G5" s="124"/>
      <c r="H5" s="124"/>
      <c r="I5" s="124"/>
      <c r="J5" s="124"/>
      <c r="K5" s="124"/>
      <c r="L5" s="124"/>
      <c r="M5" s="124"/>
      <c r="N5" s="124"/>
      <c r="O5" s="124"/>
    </row>
    <row r="6" spans="1:15" x14ac:dyDescent="0.2">
      <c r="A6" s="124"/>
      <c r="B6" s="124"/>
      <c r="C6" s="124"/>
      <c r="D6" s="124"/>
      <c r="E6" s="124"/>
      <c r="F6" s="124"/>
      <c r="G6" s="124"/>
      <c r="H6" s="124"/>
      <c r="I6" s="124"/>
      <c r="J6" s="124"/>
      <c r="K6" s="124"/>
      <c r="L6" s="124"/>
      <c r="M6" s="124"/>
      <c r="N6" s="124"/>
      <c r="O6" s="124"/>
    </row>
    <row r="7" spans="1:15" x14ac:dyDescent="0.2">
      <c r="A7" s="124"/>
      <c r="B7" s="124"/>
      <c r="C7" s="124"/>
      <c r="D7" s="124"/>
      <c r="E7" s="124"/>
      <c r="F7" s="124"/>
      <c r="G7" s="124"/>
      <c r="H7" s="124"/>
      <c r="I7" s="124"/>
      <c r="J7" s="124"/>
      <c r="K7" s="124"/>
      <c r="L7" s="124"/>
      <c r="M7" s="124"/>
      <c r="N7" s="124"/>
      <c r="O7" s="124"/>
    </row>
    <row r="8" spans="1:15" x14ac:dyDescent="0.2">
      <c r="A8" s="124"/>
      <c r="B8" s="124"/>
      <c r="C8" s="124"/>
      <c r="D8" s="124"/>
      <c r="E8" s="124"/>
      <c r="F8" s="124"/>
      <c r="G8" s="124"/>
      <c r="H8" s="124"/>
      <c r="I8" s="124"/>
      <c r="J8" s="124"/>
      <c r="K8" s="124"/>
      <c r="L8" s="124"/>
      <c r="M8" s="124"/>
      <c r="N8" s="124"/>
      <c r="O8" s="124"/>
    </row>
    <row r="9" spans="1:15" x14ac:dyDescent="0.2">
      <c r="A9" s="124"/>
      <c r="B9" s="124"/>
      <c r="C9" s="124"/>
      <c r="D9" s="124"/>
      <c r="E9" s="124"/>
      <c r="F9" s="124"/>
      <c r="G9" s="124"/>
      <c r="H9" s="124"/>
      <c r="I9" s="124"/>
      <c r="J9" s="124"/>
      <c r="K9" s="124"/>
      <c r="L9" s="124"/>
      <c r="M9" s="124"/>
      <c r="N9" s="124"/>
      <c r="O9" s="124"/>
    </row>
    <row r="10" spans="1:15" x14ac:dyDescent="0.2">
      <c r="A10" s="124"/>
      <c r="B10" s="124"/>
      <c r="C10" s="124"/>
      <c r="D10" s="124"/>
      <c r="E10" s="124"/>
      <c r="F10" s="124"/>
      <c r="G10" s="124"/>
      <c r="H10" s="124"/>
      <c r="I10" s="124"/>
      <c r="J10" s="124"/>
      <c r="K10" s="124"/>
      <c r="L10" s="124"/>
      <c r="M10" s="124"/>
      <c r="N10" s="124"/>
      <c r="O10" s="124"/>
    </row>
    <row r="11" spans="1:15" x14ac:dyDescent="0.2">
      <c r="A11" s="124"/>
      <c r="B11" s="124"/>
      <c r="C11" s="124"/>
      <c r="D11" s="124"/>
      <c r="E11" s="124"/>
      <c r="F11" s="124"/>
      <c r="G11" s="124"/>
      <c r="H11" s="124"/>
      <c r="I11" s="124"/>
      <c r="J11" s="124"/>
      <c r="K11" s="124"/>
      <c r="L11" s="124"/>
      <c r="M11" s="124"/>
      <c r="N11" s="124"/>
      <c r="O11" s="124"/>
    </row>
    <row r="12" spans="1:15" x14ac:dyDescent="0.2">
      <c r="A12" s="124"/>
      <c r="B12" s="124"/>
      <c r="C12" s="124"/>
      <c r="D12" s="124"/>
      <c r="E12" s="124"/>
      <c r="F12" s="124"/>
      <c r="G12" s="124"/>
      <c r="H12" s="124"/>
      <c r="I12" s="124"/>
      <c r="J12" s="124"/>
      <c r="K12" s="124"/>
      <c r="L12" s="124"/>
      <c r="M12" s="124"/>
      <c r="N12" s="124"/>
      <c r="O12" s="124"/>
    </row>
    <row r="13" spans="1:15" x14ac:dyDescent="0.2">
      <c r="A13" s="124"/>
      <c r="B13" s="124"/>
      <c r="C13" s="124"/>
      <c r="D13" s="124"/>
      <c r="E13" s="124"/>
      <c r="F13" s="124"/>
      <c r="G13" s="124"/>
      <c r="H13" s="124"/>
      <c r="I13" s="124"/>
      <c r="J13" s="124"/>
      <c r="K13" s="124"/>
      <c r="L13" s="124"/>
      <c r="M13" s="124"/>
      <c r="N13" s="124"/>
      <c r="O13" s="124"/>
    </row>
    <row r="14" spans="1:15" x14ac:dyDescent="0.2">
      <c r="A14" s="124"/>
      <c r="B14" s="124"/>
      <c r="C14" s="124"/>
      <c r="D14" s="124"/>
      <c r="E14" s="124"/>
      <c r="F14" s="124"/>
      <c r="G14" s="124"/>
      <c r="H14" s="124"/>
      <c r="I14" s="124"/>
      <c r="J14" s="124"/>
      <c r="K14" s="124"/>
      <c r="L14" s="124"/>
      <c r="M14" s="124"/>
      <c r="N14" s="124"/>
      <c r="O14" s="124"/>
    </row>
    <row r="15" spans="1:15" x14ac:dyDescent="0.2">
      <c r="A15" s="124"/>
      <c r="B15" s="124"/>
      <c r="C15" s="124"/>
      <c r="D15" s="124"/>
      <c r="E15" s="124"/>
      <c r="F15" s="124"/>
      <c r="G15" s="124"/>
      <c r="H15" s="124"/>
      <c r="I15" s="124"/>
      <c r="J15" s="124"/>
      <c r="K15" s="124"/>
      <c r="L15" s="124"/>
      <c r="M15" s="124"/>
      <c r="N15" s="124"/>
      <c r="O15" s="124"/>
    </row>
    <row r="16" spans="1:15" x14ac:dyDescent="0.2">
      <c r="A16" s="124"/>
      <c r="B16" s="124"/>
      <c r="C16" s="124"/>
      <c r="D16" s="124"/>
      <c r="E16" s="124"/>
      <c r="F16" s="124"/>
      <c r="G16" s="124"/>
      <c r="H16" s="124"/>
      <c r="I16" s="124"/>
      <c r="J16" s="124"/>
      <c r="K16" s="124"/>
      <c r="L16" s="124"/>
      <c r="M16" s="124"/>
      <c r="N16" s="124"/>
      <c r="O16" s="124"/>
    </row>
    <row r="17" spans="1:15" x14ac:dyDescent="0.2">
      <c r="A17" s="124"/>
      <c r="B17" s="124"/>
      <c r="C17" s="124"/>
      <c r="D17" s="124"/>
      <c r="E17" s="124"/>
      <c r="F17" s="124"/>
      <c r="G17" s="124"/>
      <c r="H17" s="124"/>
      <c r="I17" s="124"/>
      <c r="J17" s="124"/>
      <c r="K17" s="124"/>
      <c r="L17" s="124"/>
      <c r="M17" s="124"/>
      <c r="N17" s="124"/>
      <c r="O17" s="124"/>
    </row>
    <row r="18" spans="1:15" x14ac:dyDescent="0.2">
      <c r="A18" s="124"/>
      <c r="B18" s="124"/>
      <c r="C18" s="124"/>
      <c r="D18" s="124"/>
      <c r="E18" s="124"/>
      <c r="F18" s="124"/>
      <c r="G18" s="124"/>
      <c r="H18" s="124"/>
      <c r="I18" s="124"/>
      <c r="J18" s="124"/>
      <c r="K18" s="124"/>
      <c r="L18" s="124"/>
      <c r="M18" s="124"/>
      <c r="N18" s="124"/>
      <c r="O18" s="124"/>
    </row>
    <row r="19" spans="1:15" x14ac:dyDescent="0.2">
      <c r="A19" s="124"/>
      <c r="B19" s="124"/>
      <c r="C19" s="124"/>
      <c r="D19" s="124"/>
      <c r="E19" s="124"/>
      <c r="F19" s="124"/>
      <c r="G19" s="124"/>
      <c r="H19" s="124"/>
      <c r="I19" s="124"/>
      <c r="J19" s="124"/>
      <c r="K19" s="124"/>
      <c r="L19" s="124"/>
      <c r="M19" s="124"/>
      <c r="N19" s="124"/>
      <c r="O19" s="124"/>
    </row>
    <row r="20" spans="1:15" x14ac:dyDescent="0.2">
      <c r="A20" s="124"/>
      <c r="B20" s="124"/>
      <c r="C20" s="124"/>
      <c r="D20" s="124"/>
      <c r="E20" s="124"/>
      <c r="F20" s="124"/>
      <c r="G20" s="124"/>
      <c r="H20" s="124"/>
      <c r="I20" s="124"/>
      <c r="J20" s="124"/>
      <c r="K20" s="124"/>
      <c r="L20" s="124"/>
      <c r="M20" s="124"/>
      <c r="N20" s="124"/>
      <c r="O20" s="124"/>
    </row>
    <row r="21" spans="1:15" x14ac:dyDescent="0.2">
      <c r="A21" s="124"/>
      <c r="B21" s="124"/>
      <c r="C21" s="124"/>
      <c r="D21" s="124"/>
      <c r="E21" s="124"/>
      <c r="F21" s="124"/>
      <c r="G21" s="124"/>
      <c r="H21" s="124"/>
      <c r="I21" s="124"/>
      <c r="J21" s="124"/>
      <c r="K21" s="124"/>
      <c r="L21" s="124"/>
      <c r="M21" s="124"/>
      <c r="N21" s="124"/>
      <c r="O21" s="124"/>
    </row>
    <row r="22" spans="1:15" x14ac:dyDescent="0.2">
      <c r="A22" s="124"/>
      <c r="B22" s="124"/>
      <c r="C22" s="124"/>
      <c r="D22" s="124"/>
      <c r="E22" s="124"/>
      <c r="F22" s="124"/>
      <c r="G22" s="124"/>
      <c r="H22" s="124"/>
      <c r="I22" s="124"/>
      <c r="J22" s="124"/>
      <c r="K22" s="124"/>
      <c r="L22" s="124"/>
      <c r="M22" s="124"/>
      <c r="N22" s="124"/>
      <c r="O22" s="124"/>
    </row>
    <row r="23" spans="1:15" x14ac:dyDescent="0.2">
      <c r="A23" s="124"/>
      <c r="B23" s="124"/>
      <c r="C23" s="124"/>
      <c r="D23" s="124"/>
      <c r="E23" s="124"/>
      <c r="F23" s="124"/>
      <c r="G23" s="124"/>
      <c r="H23" s="124"/>
      <c r="I23" s="124"/>
      <c r="J23" s="124"/>
      <c r="K23" s="124"/>
      <c r="L23" s="124"/>
      <c r="M23" s="124"/>
      <c r="N23" s="124"/>
      <c r="O23" s="124"/>
    </row>
    <row r="24" spans="1:15" x14ac:dyDescent="0.2">
      <c r="A24" s="124"/>
      <c r="B24" s="124"/>
      <c r="C24" s="124"/>
      <c r="D24" s="124"/>
      <c r="E24" s="124"/>
      <c r="F24" s="124"/>
      <c r="G24" s="124"/>
      <c r="H24" s="124"/>
      <c r="I24" s="124"/>
      <c r="J24" s="124"/>
      <c r="K24" s="124"/>
      <c r="L24" s="124"/>
      <c r="M24" s="124"/>
      <c r="N24" s="124"/>
      <c r="O24" s="124"/>
    </row>
    <row r="25" spans="1:15" x14ac:dyDescent="0.2">
      <c r="A25" s="124"/>
      <c r="B25" s="124"/>
      <c r="C25" s="124"/>
      <c r="D25" s="124"/>
      <c r="E25" s="124"/>
      <c r="F25" s="124"/>
      <c r="G25" s="124"/>
      <c r="H25" s="124"/>
      <c r="I25" s="124"/>
      <c r="J25" s="124"/>
      <c r="K25" s="124"/>
      <c r="L25" s="124"/>
      <c r="M25" s="124"/>
      <c r="N25" s="124"/>
      <c r="O25" s="124"/>
    </row>
    <row r="26" spans="1:15" x14ac:dyDescent="0.2">
      <c r="A26" s="124"/>
      <c r="B26" s="124"/>
      <c r="C26" s="124"/>
      <c r="D26" s="124"/>
      <c r="E26" s="124"/>
      <c r="F26" s="124"/>
      <c r="G26" s="124"/>
      <c r="H26" s="124"/>
      <c r="I26" s="124"/>
      <c r="J26" s="124"/>
      <c r="K26" s="124"/>
      <c r="L26" s="124"/>
      <c r="M26" s="124"/>
      <c r="N26" s="124"/>
      <c r="O26" s="124"/>
    </row>
    <row r="27" spans="1:15" x14ac:dyDescent="0.2">
      <c r="A27" s="124"/>
      <c r="B27" s="124"/>
      <c r="C27" s="124"/>
      <c r="D27" s="124"/>
      <c r="E27" s="124"/>
      <c r="F27" s="124"/>
      <c r="G27" s="124"/>
      <c r="H27" s="124"/>
      <c r="I27" s="124"/>
      <c r="J27" s="124"/>
      <c r="K27" s="124"/>
      <c r="L27" s="124"/>
      <c r="M27" s="124"/>
      <c r="N27" s="124"/>
      <c r="O27" s="124"/>
    </row>
    <row r="28" spans="1:15" x14ac:dyDescent="0.2">
      <c r="A28" s="124"/>
      <c r="B28" s="124"/>
      <c r="C28" s="124"/>
      <c r="D28" s="124"/>
      <c r="E28" s="124"/>
      <c r="F28" s="124"/>
      <c r="G28" s="124"/>
      <c r="H28" s="124"/>
      <c r="I28" s="124"/>
      <c r="J28" s="124"/>
      <c r="K28" s="124"/>
      <c r="L28" s="124"/>
      <c r="M28" s="124"/>
      <c r="N28" s="124"/>
      <c r="O28" s="124"/>
    </row>
    <row r="29" spans="1:15" x14ac:dyDescent="0.2">
      <c r="A29" s="124"/>
      <c r="B29" s="124"/>
      <c r="C29" s="124"/>
      <c r="D29" s="124"/>
      <c r="E29" s="124"/>
      <c r="F29" s="124"/>
      <c r="G29" s="124"/>
      <c r="H29" s="124"/>
      <c r="I29" s="124"/>
      <c r="J29" s="124"/>
      <c r="K29" s="124"/>
      <c r="L29" s="124"/>
      <c r="M29" s="124"/>
      <c r="N29" s="124"/>
      <c r="O29" s="124"/>
    </row>
    <row r="30" spans="1:15" x14ac:dyDescent="0.2">
      <c r="A30" s="124"/>
      <c r="B30" s="124"/>
      <c r="C30" s="124"/>
      <c r="D30" s="124"/>
      <c r="E30" s="124"/>
      <c r="F30" s="124"/>
      <c r="G30" s="124"/>
      <c r="H30" s="124"/>
      <c r="I30" s="124"/>
      <c r="J30" s="124"/>
      <c r="K30" s="124"/>
      <c r="L30" s="124"/>
      <c r="M30" s="124"/>
      <c r="N30" s="124"/>
      <c r="O30" s="124"/>
    </row>
    <row r="31" spans="1:15" x14ac:dyDescent="0.2">
      <c r="A31" s="124"/>
      <c r="B31" s="124"/>
      <c r="C31" s="124"/>
      <c r="D31" s="124"/>
      <c r="E31" s="124"/>
      <c r="F31" s="124"/>
      <c r="G31" s="124"/>
      <c r="H31" s="124"/>
      <c r="I31" s="124"/>
      <c r="J31" s="124"/>
      <c r="K31" s="124"/>
      <c r="L31" s="124"/>
      <c r="M31" s="124"/>
      <c r="N31" s="124"/>
      <c r="O31" s="124"/>
    </row>
    <row r="32" spans="1:15" x14ac:dyDescent="0.2">
      <c r="A32" s="124"/>
      <c r="B32" s="124"/>
      <c r="C32" s="124"/>
      <c r="D32" s="124"/>
      <c r="E32" s="124"/>
      <c r="F32" s="124"/>
      <c r="G32" s="124"/>
      <c r="H32" s="124"/>
      <c r="I32" s="124"/>
      <c r="J32" s="124"/>
      <c r="K32" s="124"/>
      <c r="L32" s="124"/>
      <c r="M32" s="124"/>
      <c r="N32" s="124"/>
      <c r="O32" s="124"/>
    </row>
    <row r="33" spans="1:15" x14ac:dyDescent="0.2">
      <c r="A33" s="124"/>
      <c r="B33" s="124"/>
      <c r="C33" s="124"/>
      <c r="D33" s="124"/>
      <c r="E33" s="124"/>
      <c r="F33" s="124"/>
      <c r="G33" s="124"/>
      <c r="H33" s="124"/>
      <c r="I33" s="124"/>
      <c r="J33" s="124"/>
      <c r="K33" s="124"/>
      <c r="L33" s="124"/>
      <c r="M33" s="124"/>
      <c r="N33" s="124"/>
      <c r="O33" s="124"/>
    </row>
    <row r="34" spans="1:15" x14ac:dyDescent="0.2">
      <c r="A34" s="124"/>
      <c r="B34" s="124"/>
      <c r="C34" s="124"/>
      <c r="D34" s="124"/>
      <c r="E34" s="124"/>
      <c r="F34" s="124"/>
      <c r="G34" s="124"/>
      <c r="H34" s="124"/>
      <c r="I34" s="124"/>
      <c r="J34" s="124"/>
      <c r="K34" s="124"/>
      <c r="L34" s="124"/>
      <c r="M34" s="124"/>
      <c r="N34" s="124"/>
      <c r="O34" s="124"/>
    </row>
    <row r="35" spans="1:15" x14ac:dyDescent="0.2">
      <c r="A35" s="124"/>
      <c r="B35" s="124"/>
      <c r="C35" s="124"/>
      <c r="D35" s="124"/>
      <c r="E35" s="124"/>
      <c r="F35" s="124"/>
      <c r="G35" s="124"/>
      <c r="H35" s="124"/>
      <c r="I35" s="124"/>
      <c r="J35" s="124"/>
      <c r="K35" s="124"/>
      <c r="L35" s="124"/>
      <c r="M35" s="124"/>
      <c r="N35" s="124"/>
      <c r="O35" s="124"/>
    </row>
    <row r="36" spans="1:15" x14ac:dyDescent="0.2">
      <c r="A36" s="124"/>
      <c r="B36" s="124"/>
      <c r="C36" s="124"/>
      <c r="D36" s="124"/>
      <c r="E36" s="124"/>
      <c r="F36" s="124"/>
      <c r="G36" s="124"/>
      <c r="H36" s="124"/>
      <c r="I36" s="124"/>
      <c r="J36" s="124"/>
      <c r="K36" s="124"/>
      <c r="L36" s="124"/>
      <c r="M36" s="124"/>
      <c r="N36" s="124"/>
      <c r="O36" s="124"/>
    </row>
    <row r="37" spans="1:15" x14ac:dyDescent="0.2">
      <c r="A37" s="124"/>
      <c r="B37" s="124"/>
      <c r="C37" s="124"/>
      <c r="D37" s="124"/>
      <c r="E37" s="124"/>
      <c r="F37" s="124"/>
      <c r="G37" s="124"/>
      <c r="H37" s="124"/>
      <c r="I37" s="124"/>
      <c r="J37" s="124"/>
      <c r="K37" s="124"/>
      <c r="L37" s="124"/>
      <c r="M37" s="124"/>
      <c r="N37" s="124"/>
      <c r="O37" s="124"/>
    </row>
    <row r="38" spans="1:15" x14ac:dyDescent="0.2">
      <c r="A38" s="124"/>
      <c r="B38" s="124"/>
      <c r="C38" s="124"/>
      <c r="D38" s="124"/>
      <c r="E38" s="124"/>
      <c r="F38" s="124"/>
      <c r="G38" s="124"/>
      <c r="H38" s="124"/>
      <c r="I38" s="124"/>
      <c r="J38" s="124"/>
      <c r="K38" s="124"/>
      <c r="L38" s="124"/>
      <c r="M38" s="124"/>
      <c r="N38" s="124"/>
      <c r="O38" s="124"/>
    </row>
  </sheetData>
  <mergeCells count="1">
    <mergeCell ref="A3:O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O72"/>
  <sheetViews>
    <sheetView tabSelected="1" workbookViewId="0">
      <selection sqref="A1:O71"/>
    </sheetView>
  </sheetViews>
  <sheetFormatPr baseColWidth="10" defaultRowHeight="12.75" x14ac:dyDescent="0.2"/>
  <sheetData>
    <row r="1" spans="1:15" x14ac:dyDescent="0.2">
      <c r="A1" s="125" t="s">
        <v>186</v>
      </c>
      <c r="B1" s="126"/>
      <c r="C1" s="126"/>
      <c r="D1" s="126"/>
      <c r="E1" s="126"/>
      <c r="F1" s="126"/>
      <c r="G1" s="126"/>
      <c r="H1" s="126"/>
      <c r="I1" s="126"/>
      <c r="J1" s="126"/>
      <c r="K1" s="126"/>
      <c r="L1" s="126"/>
      <c r="M1" s="126"/>
      <c r="N1" s="126"/>
      <c r="O1" s="126"/>
    </row>
    <row r="2" spans="1:15" x14ac:dyDescent="0.2">
      <c r="A2" s="126"/>
      <c r="B2" s="126"/>
      <c r="C2" s="126"/>
      <c r="D2" s="126"/>
      <c r="E2" s="126"/>
      <c r="F2" s="126"/>
      <c r="G2" s="126"/>
      <c r="H2" s="126"/>
      <c r="I2" s="126"/>
      <c r="J2" s="126"/>
      <c r="K2" s="126"/>
      <c r="L2" s="126"/>
      <c r="M2" s="126"/>
      <c r="N2" s="126"/>
      <c r="O2" s="126"/>
    </row>
    <row r="3" spans="1:15" x14ac:dyDescent="0.2">
      <c r="A3" s="126"/>
      <c r="B3" s="126"/>
      <c r="C3" s="126"/>
      <c r="D3" s="126"/>
      <c r="E3" s="126"/>
      <c r="F3" s="126"/>
      <c r="G3" s="126"/>
      <c r="H3" s="126"/>
      <c r="I3" s="126"/>
      <c r="J3" s="126"/>
      <c r="K3" s="126"/>
      <c r="L3" s="126"/>
      <c r="M3" s="126"/>
      <c r="N3" s="126"/>
      <c r="O3" s="126"/>
    </row>
    <row r="4" spans="1:15" x14ac:dyDescent="0.2">
      <c r="A4" s="126"/>
      <c r="B4" s="126"/>
      <c r="C4" s="126"/>
      <c r="D4" s="126"/>
      <c r="E4" s="126"/>
      <c r="F4" s="126"/>
      <c r="G4" s="126"/>
      <c r="H4" s="126"/>
      <c r="I4" s="126"/>
      <c r="J4" s="126"/>
      <c r="K4" s="126"/>
      <c r="L4" s="126"/>
      <c r="M4" s="126"/>
      <c r="N4" s="126"/>
      <c r="O4" s="126"/>
    </row>
    <row r="5" spans="1:15" x14ac:dyDescent="0.2">
      <c r="A5" s="126"/>
      <c r="B5" s="126"/>
      <c r="C5" s="126"/>
      <c r="D5" s="126"/>
      <c r="E5" s="126"/>
      <c r="F5" s="126"/>
      <c r="G5" s="126"/>
      <c r="H5" s="126"/>
      <c r="I5" s="126"/>
      <c r="J5" s="126"/>
      <c r="K5" s="126"/>
      <c r="L5" s="126"/>
      <c r="M5" s="126"/>
      <c r="N5" s="126"/>
      <c r="O5" s="126"/>
    </row>
    <row r="6" spans="1:15" x14ac:dyDescent="0.2">
      <c r="A6" s="126"/>
      <c r="B6" s="126"/>
      <c r="C6" s="126"/>
      <c r="D6" s="126"/>
      <c r="E6" s="126"/>
      <c r="F6" s="126"/>
      <c r="G6" s="126"/>
      <c r="H6" s="126"/>
      <c r="I6" s="126"/>
      <c r="J6" s="126"/>
      <c r="K6" s="126"/>
      <c r="L6" s="126"/>
      <c r="M6" s="126"/>
      <c r="N6" s="126"/>
      <c r="O6" s="126"/>
    </row>
    <row r="7" spans="1:15" x14ac:dyDescent="0.2">
      <c r="A7" s="126"/>
      <c r="B7" s="126"/>
      <c r="C7" s="126"/>
      <c r="D7" s="126"/>
      <c r="E7" s="126"/>
      <c r="F7" s="126"/>
      <c r="G7" s="126"/>
      <c r="H7" s="126"/>
      <c r="I7" s="126"/>
      <c r="J7" s="126"/>
      <c r="K7" s="126"/>
      <c r="L7" s="126"/>
      <c r="M7" s="126"/>
      <c r="N7" s="126"/>
      <c r="O7" s="126"/>
    </row>
    <row r="8" spans="1:15" x14ac:dyDescent="0.2">
      <c r="A8" s="126"/>
      <c r="B8" s="126"/>
      <c r="C8" s="126"/>
      <c r="D8" s="126"/>
      <c r="E8" s="126"/>
      <c r="F8" s="126"/>
      <c r="G8" s="126"/>
      <c r="H8" s="126"/>
      <c r="I8" s="126"/>
      <c r="J8" s="126"/>
      <c r="K8" s="126"/>
      <c r="L8" s="126"/>
      <c r="M8" s="126"/>
      <c r="N8" s="126"/>
      <c r="O8" s="126"/>
    </row>
    <row r="9" spans="1:15" x14ac:dyDescent="0.2">
      <c r="A9" s="126"/>
      <c r="B9" s="126"/>
      <c r="C9" s="126"/>
      <c r="D9" s="126"/>
      <c r="E9" s="126"/>
      <c r="F9" s="126"/>
      <c r="G9" s="126"/>
      <c r="H9" s="126"/>
      <c r="I9" s="126"/>
      <c r="J9" s="126"/>
      <c r="K9" s="126"/>
      <c r="L9" s="126"/>
      <c r="M9" s="126"/>
      <c r="N9" s="126"/>
      <c r="O9" s="126"/>
    </row>
    <row r="10" spans="1:15" x14ac:dyDescent="0.2">
      <c r="A10" s="126"/>
      <c r="B10" s="126"/>
      <c r="C10" s="126"/>
      <c r="D10" s="126"/>
      <c r="E10" s="126"/>
      <c r="F10" s="126"/>
      <c r="G10" s="126"/>
      <c r="H10" s="126"/>
      <c r="I10" s="126"/>
      <c r="J10" s="126"/>
      <c r="K10" s="126"/>
      <c r="L10" s="126"/>
      <c r="M10" s="126"/>
      <c r="N10" s="126"/>
      <c r="O10" s="126"/>
    </row>
    <row r="11" spans="1:15" x14ac:dyDescent="0.2">
      <c r="A11" s="126"/>
      <c r="B11" s="126"/>
      <c r="C11" s="126"/>
      <c r="D11" s="126"/>
      <c r="E11" s="126"/>
      <c r="F11" s="126"/>
      <c r="G11" s="126"/>
      <c r="H11" s="126"/>
      <c r="I11" s="126"/>
      <c r="J11" s="126"/>
      <c r="K11" s="126"/>
      <c r="L11" s="126"/>
      <c r="M11" s="126"/>
      <c r="N11" s="126"/>
      <c r="O11" s="126"/>
    </row>
    <row r="12" spans="1:15" x14ac:dyDescent="0.2">
      <c r="A12" s="126"/>
      <c r="B12" s="126"/>
      <c r="C12" s="126"/>
      <c r="D12" s="126"/>
      <c r="E12" s="126"/>
      <c r="F12" s="126"/>
      <c r="G12" s="126"/>
      <c r="H12" s="126"/>
      <c r="I12" s="126"/>
      <c r="J12" s="126"/>
      <c r="K12" s="126"/>
      <c r="L12" s="126"/>
      <c r="M12" s="126"/>
      <c r="N12" s="126"/>
      <c r="O12" s="126"/>
    </row>
    <row r="13" spans="1:15" x14ac:dyDescent="0.2">
      <c r="A13" s="126"/>
      <c r="B13" s="126"/>
      <c r="C13" s="126"/>
      <c r="D13" s="126"/>
      <c r="E13" s="126"/>
      <c r="F13" s="126"/>
      <c r="G13" s="126"/>
      <c r="H13" s="126"/>
      <c r="I13" s="126"/>
      <c r="J13" s="126"/>
      <c r="K13" s="126"/>
      <c r="L13" s="126"/>
      <c r="M13" s="126"/>
      <c r="N13" s="126"/>
      <c r="O13" s="126"/>
    </row>
    <row r="14" spans="1:15" x14ac:dyDescent="0.2">
      <c r="A14" s="126"/>
      <c r="B14" s="126"/>
      <c r="C14" s="126"/>
      <c r="D14" s="126"/>
      <c r="E14" s="126"/>
      <c r="F14" s="126"/>
      <c r="G14" s="126"/>
      <c r="H14" s="126"/>
      <c r="I14" s="126"/>
      <c r="J14" s="126"/>
      <c r="K14" s="126"/>
      <c r="L14" s="126"/>
      <c r="M14" s="126"/>
      <c r="N14" s="126"/>
      <c r="O14" s="126"/>
    </row>
    <row r="15" spans="1:15" x14ac:dyDescent="0.2">
      <c r="A15" s="126"/>
      <c r="B15" s="126"/>
      <c r="C15" s="126"/>
      <c r="D15" s="126"/>
      <c r="E15" s="126"/>
      <c r="F15" s="126"/>
      <c r="G15" s="126"/>
      <c r="H15" s="126"/>
      <c r="I15" s="126"/>
      <c r="J15" s="126"/>
      <c r="K15" s="126"/>
      <c r="L15" s="126"/>
      <c r="M15" s="126"/>
      <c r="N15" s="126"/>
      <c r="O15" s="126"/>
    </row>
    <row r="16" spans="1:15" x14ac:dyDescent="0.2">
      <c r="A16" s="126"/>
      <c r="B16" s="126"/>
      <c r="C16" s="126"/>
      <c r="D16" s="126"/>
      <c r="E16" s="126"/>
      <c r="F16" s="126"/>
      <c r="G16" s="126"/>
      <c r="H16" s="126"/>
      <c r="I16" s="126"/>
      <c r="J16" s="126"/>
      <c r="K16" s="126"/>
      <c r="L16" s="126"/>
      <c r="M16" s="126"/>
      <c r="N16" s="126"/>
      <c r="O16" s="126"/>
    </row>
    <row r="17" spans="1:15" x14ac:dyDescent="0.2">
      <c r="A17" s="126"/>
      <c r="B17" s="126"/>
      <c r="C17" s="126"/>
      <c r="D17" s="126"/>
      <c r="E17" s="126"/>
      <c r="F17" s="126"/>
      <c r="G17" s="126"/>
      <c r="H17" s="126"/>
      <c r="I17" s="126"/>
      <c r="J17" s="126"/>
      <c r="K17" s="126"/>
      <c r="L17" s="126"/>
      <c r="M17" s="126"/>
      <c r="N17" s="126"/>
      <c r="O17" s="126"/>
    </row>
    <row r="18" spans="1:15" x14ac:dyDescent="0.2">
      <c r="A18" s="126"/>
      <c r="B18" s="126"/>
      <c r="C18" s="126"/>
      <c r="D18" s="126"/>
      <c r="E18" s="126"/>
      <c r="F18" s="126"/>
      <c r="G18" s="126"/>
      <c r="H18" s="126"/>
      <c r="I18" s="126"/>
      <c r="J18" s="126"/>
      <c r="K18" s="126"/>
      <c r="L18" s="126"/>
      <c r="M18" s="126"/>
      <c r="N18" s="126"/>
      <c r="O18" s="126"/>
    </row>
    <row r="19" spans="1:15" x14ac:dyDescent="0.2">
      <c r="A19" s="126"/>
      <c r="B19" s="126"/>
      <c r="C19" s="126"/>
      <c r="D19" s="126"/>
      <c r="E19" s="126"/>
      <c r="F19" s="126"/>
      <c r="G19" s="126"/>
      <c r="H19" s="126"/>
      <c r="I19" s="126"/>
      <c r="J19" s="126"/>
      <c r="K19" s="126"/>
      <c r="L19" s="126"/>
      <c r="M19" s="126"/>
      <c r="N19" s="126"/>
      <c r="O19" s="126"/>
    </row>
    <row r="20" spans="1:15" x14ac:dyDescent="0.2">
      <c r="A20" s="126"/>
      <c r="B20" s="126"/>
      <c r="C20" s="126"/>
      <c r="D20" s="126"/>
      <c r="E20" s="126"/>
      <c r="F20" s="126"/>
      <c r="G20" s="126"/>
      <c r="H20" s="126"/>
      <c r="I20" s="126"/>
      <c r="J20" s="126"/>
      <c r="K20" s="126"/>
      <c r="L20" s="126"/>
      <c r="M20" s="126"/>
      <c r="N20" s="126"/>
      <c r="O20" s="126"/>
    </row>
    <row r="21" spans="1:15" x14ac:dyDescent="0.2">
      <c r="A21" s="126"/>
      <c r="B21" s="126"/>
      <c r="C21" s="126"/>
      <c r="D21" s="126"/>
      <c r="E21" s="126"/>
      <c r="F21" s="126"/>
      <c r="G21" s="126"/>
      <c r="H21" s="126"/>
      <c r="I21" s="126"/>
      <c r="J21" s="126"/>
      <c r="K21" s="126"/>
      <c r="L21" s="126"/>
      <c r="M21" s="126"/>
      <c r="N21" s="126"/>
      <c r="O21" s="126"/>
    </row>
    <row r="22" spans="1:15" x14ac:dyDescent="0.2">
      <c r="A22" s="126"/>
      <c r="B22" s="126"/>
      <c r="C22" s="126"/>
      <c r="D22" s="126"/>
      <c r="E22" s="126"/>
      <c r="F22" s="126"/>
      <c r="G22" s="126"/>
      <c r="H22" s="126"/>
      <c r="I22" s="126"/>
      <c r="J22" s="126"/>
      <c r="K22" s="126"/>
      <c r="L22" s="126"/>
      <c r="M22" s="126"/>
      <c r="N22" s="126"/>
      <c r="O22" s="126"/>
    </row>
    <row r="23" spans="1:15" x14ac:dyDescent="0.2">
      <c r="A23" s="126"/>
      <c r="B23" s="126"/>
      <c r="C23" s="126"/>
      <c r="D23" s="126"/>
      <c r="E23" s="126"/>
      <c r="F23" s="126"/>
      <c r="G23" s="126"/>
      <c r="H23" s="126"/>
      <c r="I23" s="126"/>
      <c r="J23" s="126"/>
      <c r="K23" s="126"/>
      <c r="L23" s="126"/>
      <c r="M23" s="126"/>
      <c r="N23" s="126"/>
      <c r="O23" s="126"/>
    </row>
    <row r="24" spans="1:15" x14ac:dyDescent="0.2">
      <c r="A24" s="126"/>
      <c r="B24" s="126"/>
      <c r="C24" s="126"/>
      <c r="D24" s="126"/>
      <c r="E24" s="126"/>
      <c r="F24" s="126"/>
      <c r="G24" s="126"/>
      <c r="H24" s="126"/>
      <c r="I24" s="126"/>
      <c r="J24" s="126"/>
      <c r="K24" s="126"/>
      <c r="L24" s="126"/>
      <c r="M24" s="126"/>
      <c r="N24" s="126"/>
      <c r="O24" s="126"/>
    </row>
    <row r="25" spans="1:15" x14ac:dyDescent="0.2">
      <c r="A25" s="126"/>
      <c r="B25" s="126"/>
      <c r="C25" s="126"/>
      <c r="D25" s="126"/>
      <c r="E25" s="126"/>
      <c r="F25" s="126"/>
      <c r="G25" s="126"/>
      <c r="H25" s="126"/>
      <c r="I25" s="126"/>
      <c r="J25" s="126"/>
      <c r="K25" s="126"/>
      <c r="L25" s="126"/>
      <c r="M25" s="126"/>
      <c r="N25" s="126"/>
      <c r="O25" s="126"/>
    </row>
    <row r="26" spans="1:15" x14ac:dyDescent="0.2">
      <c r="A26" s="126"/>
      <c r="B26" s="126"/>
      <c r="C26" s="126"/>
      <c r="D26" s="126"/>
      <c r="E26" s="126"/>
      <c r="F26" s="126"/>
      <c r="G26" s="126"/>
      <c r="H26" s="126"/>
      <c r="I26" s="126"/>
      <c r="J26" s="126"/>
      <c r="K26" s="126"/>
      <c r="L26" s="126"/>
      <c r="M26" s="126"/>
      <c r="N26" s="126"/>
      <c r="O26" s="126"/>
    </row>
    <row r="27" spans="1:15" x14ac:dyDescent="0.2">
      <c r="A27" s="126"/>
      <c r="B27" s="126"/>
      <c r="C27" s="126"/>
      <c r="D27" s="126"/>
      <c r="E27" s="126"/>
      <c r="F27" s="126"/>
      <c r="G27" s="126"/>
      <c r="H27" s="126"/>
      <c r="I27" s="126"/>
      <c r="J27" s="126"/>
      <c r="K27" s="126"/>
      <c r="L27" s="126"/>
      <c r="M27" s="126"/>
      <c r="N27" s="126"/>
      <c r="O27" s="126"/>
    </row>
    <row r="28" spans="1:15" x14ac:dyDescent="0.2">
      <c r="A28" s="126"/>
      <c r="B28" s="126"/>
      <c r="C28" s="126"/>
      <c r="D28" s="126"/>
      <c r="E28" s="126"/>
      <c r="F28" s="126"/>
      <c r="G28" s="126"/>
      <c r="H28" s="126"/>
      <c r="I28" s="126"/>
      <c r="J28" s="126"/>
      <c r="K28" s="126"/>
      <c r="L28" s="126"/>
      <c r="M28" s="126"/>
      <c r="N28" s="126"/>
      <c r="O28" s="126"/>
    </row>
    <row r="29" spans="1:15" x14ac:dyDescent="0.2">
      <c r="A29" s="126"/>
      <c r="B29" s="126"/>
      <c r="C29" s="126"/>
      <c r="D29" s="126"/>
      <c r="E29" s="126"/>
      <c r="F29" s="126"/>
      <c r="G29" s="126"/>
      <c r="H29" s="126"/>
      <c r="I29" s="126"/>
      <c r="J29" s="126"/>
      <c r="K29" s="126"/>
      <c r="L29" s="126"/>
      <c r="M29" s="126"/>
      <c r="N29" s="126"/>
      <c r="O29" s="126"/>
    </row>
    <row r="30" spans="1:15" x14ac:dyDescent="0.2">
      <c r="A30" s="126"/>
      <c r="B30" s="126"/>
      <c r="C30" s="126"/>
      <c r="D30" s="126"/>
      <c r="E30" s="126"/>
      <c r="F30" s="126"/>
      <c r="G30" s="126"/>
      <c r="H30" s="126"/>
      <c r="I30" s="126"/>
      <c r="J30" s="126"/>
      <c r="K30" s="126"/>
      <c r="L30" s="126"/>
      <c r="M30" s="126"/>
      <c r="N30" s="126"/>
      <c r="O30" s="126"/>
    </row>
    <row r="31" spans="1:15" x14ac:dyDescent="0.2">
      <c r="A31" s="126"/>
      <c r="B31" s="126"/>
      <c r="C31" s="126"/>
      <c r="D31" s="126"/>
      <c r="E31" s="126"/>
      <c r="F31" s="126"/>
      <c r="G31" s="126"/>
      <c r="H31" s="126"/>
      <c r="I31" s="126"/>
      <c r="J31" s="126"/>
      <c r="K31" s="126"/>
      <c r="L31" s="126"/>
      <c r="M31" s="126"/>
      <c r="N31" s="126"/>
      <c r="O31" s="126"/>
    </row>
    <row r="32" spans="1:15" x14ac:dyDescent="0.2">
      <c r="A32" s="126"/>
      <c r="B32" s="126"/>
      <c r="C32" s="126"/>
      <c r="D32" s="126"/>
      <c r="E32" s="126"/>
      <c r="F32" s="126"/>
      <c r="G32" s="126"/>
      <c r="H32" s="126"/>
      <c r="I32" s="126"/>
      <c r="J32" s="126"/>
      <c r="K32" s="126"/>
      <c r="L32" s="126"/>
      <c r="M32" s="126"/>
      <c r="N32" s="126"/>
      <c r="O32" s="126"/>
    </row>
    <row r="33" spans="1:15" x14ac:dyDescent="0.2">
      <c r="A33" s="126"/>
      <c r="B33" s="126"/>
      <c r="C33" s="126"/>
      <c r="D33" s="126"/>
      <c r="E33" s="126"/>
      <c r="F33" s="126"/>
      <c r="G33" s="126"/>
      <c r="H33" s="126"/>
      <c r="I33" s="126"/>
      <c r="J33" s="126"/>
      <c r="K33" s="126"/>
      <c r="L33" s="126"/>
      <c r="M33" s="126"/>
      <c r="N33" s="126"/>
      <c r="O33" s="126"/>
    </row>
    <row r="34" spans="1:15" x14ac:dyDescent="0.2">
      <c r="A34" s="126"/>
      <c r="B34" s="126"/>
      <c r="C34" s="126"/>
      <c r="D34" s="126"/>
      <c r="E34" s="126"/>
      <c r="F34" s="126"/>
      <c r="G34" s="126"/>
      <c r="H34" s="126"/>
      <c r="I34" s="126"/>
      <c r="J34" s="126"/>
      <c r="K34" s="126"/>
      <c r="L34" s="126"/>
      <c r="M34" s="126"/>
      <c r="N34" s="126"/>
      <c r="O34" s="126"/>
    </row>
    <row r="35" spans="1:15" x14ac:dyDescent="0.2">
      <c r="A35" s="126"/>
      <c r="B35" s="126"/>
      <c r="C35" s="126"/>
      <c r="D35" s="126"/>
      <c r="E35" s="126"/>
      <c r="F35" s="126"/>
      <c r="G35" s="126"/>
      <c r="H35" s="126"/>
      <c r="I35" s="126"/>
      <c r="J35" s="126"/>
      <c r="K35" s="126"/>
      <c r="L35" s="126"/>
      <c r="M35" s="126"/>
      <c r="N35" s="126"/>
      <c r="O35" s="126"/>
    </row>
    <row r="36" spans="1:15" x14ac:dyDescent="0.2">
      <c r="A36" s="126"/>
      <c r="B36" s="126"/>
      <c r="C36" s="126"/>
      <c r="D36" s="126"/>
      <c r="E36" s="126"/>
      <c r="F36" s="126"/>
      <c r="G36" s="126"/>
      <c r="H36" s="126"/>
      <c r="I36" s="126"/>
      <c r="J36" s="126"/>
      <c r="K36" s="126"/>
      <c r="L36" s="126"/>
      <c r="M36" s="126"/>
      <c r="N36" s="126"/>
      <c r="O36" s="126"/>
    </row>
    <row r="37" spans="1:15" x14ac:dyDescent="0.2">
      <c r="A37" s="126"/>
      <c r="B37" s="126"/>
      <c r="C37" s="126"/>
      <c r="D37" s="126"/>
      <c r="E37" s="126"/>
      <c r="F37" s="126"/>
      <c r="G37" s="126"/>
      <c r="H37" s="126"/>
      <c r="I37" s="126"/>
      <c r="J37" s="126"/>
      <c r="K37" s="126"/>
      <c r="L37" s="126"/>
      <c r="M37" s="126"/>
      <c r="N37" s="126"/>
      <c r="O37" s="126"/>
    </row>
    <row r="38" spans="1:15" x14ac:dyDescent="0.2">
      <c r="A38" s="126"/>
      <c r="B38" s="126"/>
      <c r="C38" s="126"/>
      <c r="D38" s="126"/>
      <c r="E38" s="126"/>
      <c r="F38" s="126"/>
      <c r="G38" s="126"/>
      <c r="H38" s="126"/>
      <c r="I38" s="126"/>
      <c r="J38" s="126"/>
      <c r="K38" s="126"/>
      <c r="L38" s="126"/>
      <c r="M38" s="126"/>
      <c r="N38" s="126"/>
      <c r="O38" s="126"/>
    </row>
    <row r="39" spans="1:15" x14ac:dyDescent="0.2">
      <c r="A39" s="126"/>
      <c r="B39" s="126"/>
      <c r="C39" s="126"/>
      <c r="D39" s="126"/>
      <c r="E39" s="126"/>
      <c r="F39" s="126"/>
      <c r="G39" s="126"/>
      <c r="H39" s="126"/>
      <c r="I39" s="126"/>
      <c r="J39" s="126"/>
      <c r="K39" s="126"/>
      <c r="L39" s="126"/>
      <c r="M39" s="126"/>
      <c r="N39" s="126"/>
      <c r="O39" s="126"/>
    </row>
    <row r="40" spans="1:15" x14ac:dyDescent="0.2">
      <c r="A40" s="126"/>
      <c r="B40" s="126"/>
      <c r="C40" s="126"/>
      <c r="D40" s="126"/>
      <c r="E40" s="126"/>
      <c r="F40" s="126"/>
      <c r="G40" s="126"/>
      <c r="H40" s="126"/>
      <c r="I40" s="126"/>
      <c r="J40" s="126"/>
      <c r="K40" s="126"/>
      <c r="L40" s="126"/>
      <c r="M40" s="126"/>
      <c r="N40" s="126"/>
      <c r="O40" s="126"/>
    </row>
    <row r="41" spans="1:15" x14ac:dyDescent="0.2">
      <c r="A41" s="126"/>
      <c r="B41" s="126"/>
      <c r="C41" s="126"/>
      <c r="D41" s="126"/>
      <c r="E41" s="126"/>
      <c r="F41" s="126"/>
      <c r="G41" s="126"/>
      <c r="H41" s="126"/>
      <c r="I41" s="126"/>
      <c r="J41" s="126"/>
      <c r="K41" s="126"/>
      <c r="L41" s="126"/>
      <c r="M41" s="126"/>
      <c r="N41" s="126"/>
      <c r="O41" s="126"/>
    </row>
    <row r="42" spans="1:15" x14ac:dyDescent="0.2">
      <c r="A42" s="126"/>
      <c r="B42" s="126"/>
      <c r="C42" s="126"/>
      <c r="D42" s="126"/>
      <c r="E42" s="126"/>
      <c r="F42" s="126"/>
      <c r="G42" s="126"/>
      <c r="H42" s="126"/>
      <c r="I42" s="126"/>
      <c r="J42" s="126"/>
      <c r="K42" s="126"/>
      <c r="L42" s="126"/>
      <c r="M42" s="126"/>
      <c r="N42" s="126"/>
      <c r="O42" s="126"/>
    </row>
    <row r="43" spans="1:15" x14ac:dyDescent="0.2">
      <c r="A43" s="126"/>
      <c r="B43" s="126"/>
      <c r="C43" s="126"/>
      <c r="D43" s="126"/>
      <c r="E43" s="126"/>
      <c r="F43" s="126"/>
      <c r="G43" s="126"/>
      <c r="H43" s="126"/>
      <c r="I43" s="126"/>
      <c r="J43" s="126"/>
      <c r="K43" s="126"/>
      <c r="L43" s="126"/>
      <c r="M43" s="126"/>
      <c r="N43" s="126"/>
      <c r="O43" s="126"/>
    </row>
    <row r="44" spans="1:15" x14ac:dyDescent="0.2">
      <c r="A44" s="126"/>
      <c r="B44" s="126"/>
      <c r="C44" s="126"/>
      <c r="D44" s="126"/>
      <c r="E44" s="126"/>
      <c r="F44" s="126"/>
      <c r="G44" s="126"/>
      <c r="H44" s="126"/>
      <c r="I44" s="126"/>
      <c r="J44" s="126"/>
      <c r="K44" s="126"/>
      <c r="L44" s="126"/>
      <c r="M44" s="126"/>
      <c r="N44" s="126"/>
      <c r="O44" s="126"/>
    </row>
    <row r="45" spans="1:15" x14ac:dyDescent="0.2">
      <c r="A45" s="126"/>
      <c r="B45" s="126"/>
      <c r="C45" s="126"/>
      <c r="D45" s="126"/>
      <c r="E45" s="126"/>
      <c r="F45" s="126"/>
      <c r="G45" s="126"/>
      <c r="H45" s="126"/>
      <c r="I45" s="126"/>
      <c r="J45" s="126"/>
      <c r="K45" s="126"/>
      <c r="L45" s="126"/>
      <c r="M45" s="126"/>
      <c r="N45" s="126"/>
      <c r="O45" s="126"/>
    </row>
    <row r="46" spans="1:15" x14ac:dyDescent="0.2">
      <c r="A46" s="126"/>
      <c r="B46" s="126"/>
      <c r="C46" s="126"/>
      <c r="D46" s="126"/>
      <c r="E46" s="126"/>
      <c r="F46" s="126"/>
      <c r="G46" s="126"/>
      <c r="H46" s="126"/>
      <c r="I46" s="126"/>
      <c r="J46" s="126"/>
      <c r="K46" s="126"/>
      <c r="L46" s="126"/>
      <c r="M46" s="126"/>
      <c r="N46" s="126"/>
      <c r="O46" s="126"/>
    </row>
    <row r="47" spans="1:15" x14ac:dyDescent="0.2">
      <c r="A47" s="126"/>
      <c r="B47" s="126"/>
      <c r="C47" s="126"/>
      <c r="D47" s="126"/>
      <c r="E47" s="126"/>
      <c r="F47" s="126"/>
      <c r="G47" s="126"/>
      <c r="H47" s="126"/>
      <c r="I47" s="126"/>
      <c r="J47" s="126"/>
      <c r="K47" s="126"/>
      <c r="L47" s="126"/>
      <c r="M47" s="126"/>
      <c r="N47" s="126"/>
      <c r="O47" s="126"/>
    </row>
    <row r="48" spans="1:15" x14ac:dyDescent="0.2">
      <c r="A48" s="126"/>
      <c r="B48" s="126"/>
      <c r="C48" s="126"/>
      <c r="D48" s="126"/>
      <c r="E48" s="126"/>
      <c r="F48" s="126"/>
      <c r="G48" s="126"/>
      <c r="H48" s="126"/>
      <c r="I48" s="126"/>
      <c r="J48" s="126"/>
      <c r="K48" s="126"/>
      <c r="L48" s="126"/>
      <c r="M48" s="126"/>
      <c r="N48" s="126"/>
      <c r="O48" s="126"/>
    </row>
    <row r="49" spans="1:15" x14ac:dyDescent="0.2">
      <c r="A49" s="126"/>
      <c r="B49" s="126"/>
      <c r="C49" s="126"/>
      <c r="D49" s="126"/>
      <c r="E49" s="126"/>
      <c r="F49" s="126"/>
      <c r="G49" s="126"/>
      <c r="H49" s="126"/>
      <c r="I49" s="126"/>
      <c r="J49" s="126"/>
      <c r="K49" s="126"/>
      <c r="L49" s="126"/>
      <c r="M49" s="126"/>
      <c r="N49" s="126"/>
      <c r="O49" s="126"/>
    </row>
    <row r="50" spans="1:15" x14ac:dyDescent="0.2">
      <c r="A50" s="126"/>
      <c r="B50" s="126"/>
      <c r="C50" s="126"/>
      <c r="D50" s="126"/>
      <c r="E50" s="126"/>
      <c r="F50" s="126"/>
      <c r="G50" s="126"/>
      <c r="H50" s="126"/>
      <c r="I50" s="126"/>
      <c r="J50" s="126"/>
      <c r="K50" s="126"/>
      <c r="L50" s="126"/>
      <c r="M50" s="126"/>
      <c r="N50" s="126"/>
      <c r="O50" s="126"/>
    </row>
    <row r="51" spans="1:15" x14ac:dyDescent="0.2">
      <c r="A51" s="126"/>
      <c r="B51" s="126"/>
      <c r="C51" s="126"/>
      <c r="D51" s="126"/>
      <c r="E51" s="126"/>
      <c r="F51" s="126"/>
      <c r="G51" s="126"/>
      <c r="H51" s="126"/>
      <c r="I51" s="126"/>
      <c r="J51" s="126"/>
      <c r="K51" s="126"/>
      <c r="L51" s="126"/>
      <c r="M51" s="126"/>
      <c r="N51" s="126"/>
      <c r="O51" s="126"/>
    </row>
    <row r="52" spans="1:15" x14ac:dyDescent="0.2">
      <c r="A52" s="126"/>
      <c r="B52" s="126"/>
      <c r="C52" s="126"/>
      <c r="D52" s="126"/>
      <c r="E52" s="126"/>
      <c r="F52" s="126"/>
      <c r="G52" s="126"/>
      <c r="H52" s="126"/>
      <c r="I52" s="126"/>
      <c r="J52" s="126"/>
      <c r="K52" s="126"/>
      <c r="L52" s="126"/>
      <c r="M52" s="126"/>
      <c r="N52" s="126"/>
      <c r="O52" s="126"/>
    </row>
    <row r="53" spans="1:15" x14ac:dyDescent="0.2">
      <c r="A53" s="126"/>
      <c r="B53" s="126"/>
      <c r="C53" s="126"/>
      <c r="D53" s="126"/>
      <c r="E53" s="126"/>
      <c r="F53" s="126"/>
      <c r="G53" s="126"/>
      <c r="H53" s="126"/>
      <c r="I53" s="126"/>
      <c r="J53" s="126"/>
      <c r="K53" s="126"/>
      <c r="L53" s="126"/>
      <c r="M53" s="126"/>
      <c r="N53" s="126"/>
      <c r="O53" s="126"/>
    </row>
    <row r="54" spans="1:15" x14ac:dyDescent="0.2">
      <c r="A54" s="126"/>
      <c r="B54" s="126"/>
      <c r="C54" s="126"/>
      <c r="D54" s="126"/>
      <c r="E54" s="126"/>
      <c r="F54" s="126"/>
      <c r="G54" s="126"/>
      <c r="H54" s="126"/>
      <c r="I54" s="126"/>
      <c r="J54" s="126"/>
      <c r="K54" s="126"/>
      <c r="L54" s="126"/>
      <c r="M54" s="126"/>
      <c r="N54" s="126"/>
      <c r="O54" s="126"/>
    </row>
    <row r="55" spans="1:15" x14ac:dyDescent="0.2">
      <c r="A55" s="126"/>
      <c r="B55" s="126"/>
      <c r="C55" s="126"/>
      <c r="D55" s="126"/>
      <c r="E55" s="126"/>
      <c r="F55" s="126"/>
      <c r="G55" s="126"/>
      <c r="H55" s="126"/>
      <c r="I55" s="126"/>
      <c r="J55" s="126"/>
      <c r="K55" s="126"/>
      <c r="L55" s="126"/>
      <c r="M55" s="126"/>
      <c r="N55" s="126"/>
      <c r="O55" s="126"/>
    </row>
    <row r="56" spans="1:15" x14ac:dyDescent="0.2">
      <c r="A56" s="126"/>
      <c r="B56" s="126"/>
      <c r="C56" s="126"/>
      <c r="D56" s="126"/>
      <c r="E56" s="126"/>
      <c r="F56" s="126"/>
      <c r="G56" s="126"/>
      <c r="H56" s="126"/>
      <c r="I56" s="126"/>
      <c r="J56" s="126"/>
      <c r="K56" s="126"/>
      <c r="L56" s="126"/>
      <c r="M56" s="126"/>
      <c r="N56" s="126"/>
      <c r="O56" s="126"/>
    </row>
    <row r="57" spans="1:15" x14ac:dyDescent="0.2">
      <c r="A57" s="126"/>
      <c r="B57" s="126"/>
      <c r="C57" s="126"/>
      <c r="D57" s="126"/>
      <c r="E57" s="126"/>
      <c r="F57" s="126"/>
      <c r="G57" s="126"/>
      <c r="H57" s="126"/>
      <c r="I57" s="126"/>
      <c r="J57" s="126"/>
      <c r="K57" s="126"/>
      <c r="L57" s="126"/>
      <c r="M57" s="126"/>
      <c r="N57" s="126"/>
      <c r="O57" s="126"/>
    </row>
    <row r="58" spans="1:15" x14ac:dyDescent="0.2">
      <c r="A58" s="126"/>
      <c r="B58" s="126"/>
      <c r="C58" s="126"/>
      <c r="D58" s="126"/>
      <c r="E58" s="126"/>
      <c r="F58" s="126"/>
      <c r="G58" s="126"/>
      <c r="H58" s="126"/>
      <c r="I58" s="126"/>
      <c r="J58" s="126"/>
      <c r="K58" s="126"/>
      <c r="L58" s="126"/>
      <c r="M58" s="126"/>
      <c r="N58" s="126"/>
      <c r="O58" s="126"/>
    </row>
    <row r="59" spans="1:15" x14ac:dyDescent="0.2">
      <c r="A59" s="126"/>
      <c r="B59" s="126"/>
      <c r="C59" s="126"/>
      <c r="D59" s="126"/>
      <c r="E59" s="126"/>
      <c r="F59" s="126"/>
      <c r="G59" s="126"/>
      <c r="H59" s="126"/>
      <c r="I59" s="126"/>
      <c r="J59" s="126"/>
      <c r="K59" s="126"/>
      <c r="L59" s="126"/>
      <c r="M59" s="126"/>
      <c r="N59" s="126"/>
      <c r="O59" s="126"/>
    </row>
    <row r="60" spans="1:15" x14ac:dyDescent="0.2">
      <c r="A60" s="126"/>
      <c r="B60" s="126"/>
      <c r="C60" s="126"/>
      <c r="D60" s="126"/>
      <c r="E60" s="126"/>
      <c r="F60" s="126"/>
      <c r="G60" s="126"/>
      <c r="H60" s="126"/>
      <c r="I60" s="126"/>
      <c r="J60" s="126"/>
      <c r="K60" s="126"/>
      <c r="L60" s="126"/>
      <c r="M60" s="126"/>
      <c r="N60" s="126"/>
      <c r="O60" s="126"/>
    </row>
    <row r="61" spans="1:15" x14ac:dyDescent="0.2">
      <c r="A61" s="126"/>
      <c r="B61" s="126"/>
      <c r="C61" s="126"/>
      <c r="D61" s="126"/>
      <c r="E61" s="126"/>
      <c r="F61" s="126"/>
      <c r="G61" s="126"/>
      <c r="H61" s="126"/>
      <c r="I61" s="126"/>
      <c r="J61" s="126"/>
      <c r="K61" s="126"/>
      <c r="L61" s="126"/>
      <c r="M61" s="126"/>
      <c r="N61" s="126"/>
      <c r="O61" s="126"/>
    </row>
    <row r="62" spans="1:15" x14ac:dyDescent="0.2">
      <c r="A62" s="126"/>
      <c r="B62" s="126"/>
      <c r="C62" s="126"/>
      <c r="D62" s="126"/>
      <c r="E62" s="126"/>
      <c r="F62" s="126"/>
      <c r="G62" s="126"/>
      <c r="H62" s="126"/>
      <c r="I62" s="126"/>
      <c r="J62" s="126"/>
      <c r="K62" s="126"/>
      <c r="L62" s="126"/>
      <c r="M62" s="126"/>
      <c r="N62" s="126"/>
      <c r="O62" s="126"/>
    </row>
    <row r="63" spans="1:15" x14ac:dyDescent="0.2">
      <c r="A63" s="126"/>
      <c r="B63" s="126"/>
      <c r="C63" s="126"/>
      <c r="D63" s="126"/>
      <c r="E63" s="126"/>
      <c r="F63" s="126"/>
      <c r="G63" s="126"/>
      <c r="H63" s="126"/>
      <c r="I63" s="126"/>
      <c r="J63" s="126"/>
      <c r="K63" s="126"/>
      <c r="L63" s="126"/>
      <c r="M63" s="126"/>
      <c r="N63" s="126"/>
      <c r="O63" s="126"/>
    </row>
    <row r="64" spans="1:15" x14ac:dyDescent="0.2">
      <c r="A64" s="126"/>
      <c r="B64" s="126"/>
      <c r="C64" s="126"/>
      <c r="D64" s="126"/>
      <c r="E64" s="126"/>
      <c r="F64" s="126"/>
      <c r="G64" s="126"/>
      <c r="H64" s="126"/>
      <c r="I64" s="126"/>
      <c r="J64" s="126"/>
      <c r="K64" s="126"/>
      <c r="L64" s="126"/>
      <c r="M64" s="126"/>
      <c r="N64" s="126"/>
      <c r="O64" s="126"/>
    </row>
    <row r="65" spans="1:15" x14ac:dyDescent="0.2">
      <c r="A65" s="126"/>
      <c r="B65" s="126"/>
      <c r="C65" s="126"/>
      <c r="D65" s="126"/>
      <c r="E65" s="126"/>
      <c r="F65" s="126"/>
      <c r="G65" s="126"/>
      <c r="H65" s="126"/>
      <c r="I65" s="126"/>
      <c r="J65" s="126"/>
      <c r="K65" s="126"/>
      <c r="L65" s="126"/>
      <c r="M65" s="126"/>
      <c r="N65" s="126"/>
      <c r="O65" s="126"/>
    </row>
    <row r="66" spans="1:15" x14ac:dyDescent="0.2">
      <c r="A66" s="126"/>
      <c r="B66" s="126"/>
      <c r="C66" s="126"/>
      <c r="D66" s="126"/>
      <c r="E66" s="126"/>
      <c r="F66" s="126"/>
      <c r="G66" s="126"/>
      <c r="H66" s="126"/>
      <c r="I66" s="126"/>
      <c r="J66" s="126"/>
      <c r="K66" s="126"/>
      <c r="L66" s="126"/>
      <c r="M66" s="126"/>
      <c r="N66" s="126"/>
      <c r="O66" s="126"/>
    </row>
    <row r="67" spans="1:15" x14ac:dyDescent="0.2">
      <c r="A67" s="126"/>
      <c r="B67" s="126"/>
      <c r="C67" s="126"/>
      <c r="D67" s="126"/>
      <c r="E67" s="126"/>
      <c r="F67" s="126"/>
      <c r="G67" s="126"/>
      <c r="H67" s="126"/>
      <c r="I67" s="126"/>
      <c r="J67" s="126"/>
      <c r="K67" s="126"/>
      <c r="L67" s="126"/>
      <c r="M67" s="126"/>
      <c r="N67" s="126"/>
      <c r="O67" s="126"/>
    </row>
    <row r="68" spans="1:15" x14ac:dyDescent="0.2">
      <c r="A68" s="126"/>
      <c r="B68" s="126"/>
      <c r="C68" s="126"/>
      <c r="D68" s="126"/>
      <c r="E68" s="126"/>
      <c r="F68" s="126"/>
      <c r="G68" s="126"/>
      <c r="H68" s="126"/>
      <c r="I68" s="126"/>
      <c r="J68" s="126"/>
      <c r="K68" s="126"/>
      <c r="L68" s="126"/>
      <c r="M68" s="126"/>
      <c r="N68" s="126"/>
      <c r="O68" s="126"/>
    </row>
    <row r="69" spans="1:15" x14ac:dyDescent="0.2">
      <c r="A69" s="126"/>
      <c r="B69" s="126"/>
      <c r="C69" s="126"/>
      <c r="D69" s="126"/>
      <c r="E69" s="126"/>
      <c r="F69" s="126"/>
      <c r="G69" s="126"/>
      <c r="H69" s="126"/>
      <c r="I69" s="126"/>
      <c r="J69" s="126"/>
      <c r="K69" s="126"/>
      <c r="L69" s="126"/>
      <c r="M69" s="126"/>
      <c r="N69" s="126"/>
      <c r="O69" s="126"/>
    </row>
    <row r="70" spans="1:15" x14ac:dyDescent="0.2">
      <c r="A70" s="126"/>
      <c r="B70" s="126"/>
      <c r="C70" s="126"/>
      <c r="D70" s="126"/>
      <c r="E70" s="126"/>
      <c r="F70" s="126"/>
      <c r="G70" s="126"/>
      <c r="H70" s="126"/>
      <c r="I70" s="126"/>
      <c r="J70" s="126"/>
      <c r="K70" s="126"/>
      <c r="L70" s="126"/>
      <c r="M70" s="126"/>
      <c r="N70" s="126"/>
      <c r="O70" s="126"/>
    </row>
    <row r="71" spans="1:15" x14ac:dyDescent="0.2">
      <c r="A71" s="126"/>
      <c r="B71" s="126"/>
      <c r="C71" s="126"/>
      <c r="D71" s="126"/>
      <c r="E71" s="126"/>
      <c r="F71" s="126"/>
      <c r="G71" s="126"/>
      <c r="H71" s="126"/>
      <c r="I71" s="126"/>
      <c r="J71" s="126"/>
      <c r="K71" s="126"/>
      <c r="L71" s="126"/>
      <c r="M71" s="126"/>
      <c r="N71" s="126"/>
      <c r="O71" s="126"/>
    </row>
    <row r="72" spans="1:15" x14ac:dyDescent="0.2">
      <c r="A72" s="49"/>
    </row>
  </sheetData>
  <mergeCells count="1">
    <mergeCell ref="A1:O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2"/>
  <sheetViews>
    <sheetView topLeftCell="A6" workbookViewId="0">
      <selection activeCell="B29" sqref="B29:B38"/>
    </sheetView>
  </sheetViews>
  <sheetFormatPr baseColWidth="10" defaultColWidth="9.140625" defaultRowHeight="12.75" x14ac:dyDescent="0.2"/>
  <cols>
    <col min="1" max="1" width="69.85546875" style="17" customWidth="1"/>
    <col min="2" max="2" width="15.7109375" style="17" customWidth="1"/>
    <col min="3" max="3" width="0" style="17" hidden="1" customWidth="1"/>
    <col min="4" max="4" width="100.85546875" style="17" customWidth="1"/>
    <col min="5" max="16384" width="9.140625" style="17"/>
  </cols>
  <sheetData>
    <row r="1" spans="1:4" x14ac:dyDescent="0.2">
      <c r="A1" s="127" t="s">
        <v>13</v>
      </c>
      <c r="B1" s="127"/>
    </row>
    <row r="2" spans="1:4" x14ac:dyDescent="0.2">
      <c r="A2" s="18" t="s">
        <v>19</v>
      </c>
      <c r="B2" s="18" t="s">
        <v>29</v>
      </c>
    </row>
    <row r="3" spans="1:4" x14ac:dyDescent="0.2">
      <c r="A3" s="19" t="s">
        <v>14</v>
      </c>
      <c r="B3" s="20"/>
    </row>
    <row r="4" spans="1:4" ht="25.5" x14ac:dyDescent="0.2">
      <c r="A4" s="19" t="s">
        <v>15</v>
      </c>
      <c r="B4" s="20"/>
      <c r="D4" s="16" t="s">
        <v>44</v>
      </c>
    </row>
    <row r="5" spans="1:4" ht="38.25" x14ac:dyDescent="0.2">
      <c r="A5" s="19" t="s">
        <v>36</v>
      </c>
      <c r="B5" s="20"/>
      <c r="D5" s="16" t="s">
        <v>45</v>
      </c>
    </row>
    <row r="6" spans="1:4" ht="38.25" x14ac:dyDescent="0.2">
      <c r="A6" s="19" t="s">
        <v>37</v>
      </c>
      <c r="B6" s="20"/>
      <c r="D6" s="16" t="s">
        <v>46</v>
      </c>
    </row>
    <row r="7" spans="1:4" ht="25.5" x14ac:dyDescent="0.2">
      <c r="A7" s="15" t="s">
        <v>42</v>
      </c>
      <c r="B7" s="20"/>
      <c r="D7" s="16" t="s">
        <v>47</v>
      </c>
    </row>
    <row r="8" spans="1:4" x14ac:dyDescent="0.2">
      <c r="A8" s="22" t="s">
        <v>16</v>
      </c>
      <c r="B8" s="20"/>
      <c r="D8" s="21" t="s">
        <v>48</v>
      </c>
    </row>
    <row r="9" spans="1:4" x14ac:dyDescent="0.2">
      <c r="A9" s="22" t="s">
        <v>70</v>
      </c>
      <c r="B9" s="20"/>
      <c r="D9" s="21"/>
    </row>
    <row r="10" spans="1:4" x14ac:dyDescent="0.2">
      <c r="A10" s="19" t="s">
        <v>17</v>
      </c>
      <c r="B10" s="20"/>
      <c r="D10" s="21"/>
    </row>
    <row r="11" spans="1:4" x14ac:dyDescent="0.2">
      <c r="A11" s="19" t="s">
        <v>17</v>
      </c>
      <c r="B11" s="20"/>
      <c r="D11" s="16"/>
    </row>
    <row r="12" spans="1:4" x14ac:dyDescent="0.2">
      <c r="A12" s="19" t="s">
        <v>17</v>
      </c>
      <c r="B12" s="20"/>
      <c r="D12" s="16"/>
    </row>
    <row r="13" spans="1:4" x14ac:dyDescent="0.2">
      <c r="A13" s="23" t="s">
        <v>18</v>
      </c>
      <c r="B13" s="24">
        <f>SUM(B3:B12)</f>
        <v>0</v>
      </c>
      <c r="D13" s="16"/>
    </row>
    <row r="14" spans="1:4" x14ac:dyDescent="0.2">
      <c r="A14" s="25"/>
      <c r="B14" s="25"/>
      <c r="D14" s="16"/>
    </row>
    <row r="15" spans="1:4" x14ac:dyDescent="0.2">
      <c r="A15" s="128" t="s">
        <v>20</v>
      </c>
      <c r="B15" s="128"/>
      <c r="D15" s="16"/>
    </row>
    <row r="16" spans="1:4" x14ac:dyDescent="0.2">
      <c r="A16" s="23" t="s">
        <v>19</v>
      </c>
      <c r="B16" s="18" t="s">
        <v>29</v>
      </c>
      <c r="D16" s="16"/>
    </row>
    <row r="17" spans="1:5" x14ac:dyDescent="0.2">
      <c r="A17" s="19" t="s">
        <v>8</v>
      </c>
      <c r="B17" s="26"/>
      <c r="D17" s="16" t="s">
        <v>49</v>
      </c>
    </row>
    <row r="18" spans="1:5" ht="25.5" x14ac:dyDescent="0.2">
      <c r="A18" s="19" t="s">
        <v>31</v>
      </c>
      <c r="B18" s="26"/>
      <c r="D18" s="16" t="s">
        <v>50</v>
      </c>
    </row>
    <row r="19" spans="1:5" x14ac:dyDescent="0.2">
      <c r="A19" s="19" t="s">
        <v>30</v>
      </c>
      <c r="B19" s="26"/>
      <c r="D19" s="16" t="s">
        <v>51</v>
      </c>
    </row>
    <row r="20" spans="1:5" ht="63.75" x14ac:dyDescent="0.2">
      <c r="A20" s="19" t="s">
        <v>21</v>
      </c>
      <c r="B20" s="26"/>
      <c r="D20" s="16" t="s">
        <v>52</v>
      </c>
    </row>
    <row r="21" spans="1:5" ht="14.25" customHeight="1" x14ac:dyDescent="0.2">
      <c r="A21" s="15" t="s">
        <v>43</v>
      </c>
      <c r="B21" s="26"/>
      <c r="D21" s="16" t="s">
        <v>54</v>
      </c>
    </row>
    <row r="22" spans="1:5" x14ac:dyDescent="0.2">
      <c r="A22" s="19" t="s">
        <v>17</v>
      </c>
      <c r="B22" s="26"/>
      <c r="D22" s="16"/>
    </row>
    <row r="23" spans="1:5" x14ac:dyDescent="0.2">
      <c r="A23" s="19" t="s">
        <v>17</v>
      </c>
      <c r="B23" s="26"/>
      <c r="D23" s="16"/>
    </row>
    <row r="24" spans="1:5" x14ac:dyDescent="0.2">
      <c r="A24" s="19" t="s">
        <v>17</v>
      </c>
      <c r="B24" s="26"/>
      <c r="D24" s="16"/>
    </row>
    <row r="25" spans="1:5" x14ac:dyDescent="0.2">
      <c r="A25" s="23" t="s">
        <v>22</v>
      </c>
      <c r="B25" s="24">
        <f>SUM(B17:B24)</f>
        <v>0</v>
      </c>
      <c r="D25" s="16"/>
    </row>
    <row r="26" spans="1:5" x14ac:dyDescent="0.2">
      <c r="A26" s="25"/>
      <c r="B26" s="25"/>
      <c r="D26" s="16"/>
    </row>
    <row r="27" spans="1:5" x14ac:dyDescent="0.2">
      <c r="A27" s="128" t="s">
        <v>23</v>
      </c>
      <c r="B27" s="128"/>
      <c r="D27" s="16"/>
    </row>
    <row r="28" spans="1:5" x14ac:dyDescent="0.2">
      <c r="A28" s="23" t="s">
        <v>19</v>
      </c>
      <c r="B28" s="18" t="s">
        <v>29</v>
      </c>
      <c r="D28" s="16"/>
    </row>
    <row r="29" spans="1:5" ht="38.25" x14ac:dyDescent="0.2">
      <c r="A29" s="19" t="s">
        <v>38</v>
      </c>
      <c r="B29" s="26"/>
      <c r="D29" s="16" t="s">
        <v>55</v>
      </c>
    </row>
    <row r="30" spans="1:5" ht="25.5" x14ac:dyDescent="0.2">
      <c r="A30" s="19" t="s">
        <v>32</v>
      </c>
      <c r="B30" s="26"/>
      <c r="D30" s="16" t="s">
        <v>56</v>
      </c>
      <c r="E30" s="21" t="s">
        <v>34</v>
      </c>
    </row>
    <row r="31" spans="1:5" ht="38.25" x14ac:dyDescent="0.2">
      <c r="A31" s="19" t="s">
        <v>33</v>
      </c>
      <c r="B31" s="26"/>
      <c r="D31" s="16" t="s">
        <v>57</v>
      </c>
      <c r="E31" s="21" t="s">
        <v>35</v>
      </c>
    </row>
    <row r="32" spans="1:5" ht="25.5" x14ac:dyDescent="0.2">
      <c r="A32" s="19" t="s">
        <v>39</v>
      </c>
      <c r="B32" s="26"/>
      <c r="D32" s="16" t="s">
        <v>58</v>
      </c>
    </row>
    <row r="33" spans="1:4" ht="25.5" x14ac:dyDescent="0.2">
      <c r="A33" s="19" t="s">
        <v>40</v>
      </c>
      <c r="B33" s="26"/>
      <c r="D33" s="16" t="s">
        <v>59</v>
      </c>
    </row>
    <row r="34" spans="1:4" ht="25.5" x14ac:dyDescent="0.2">
      <c r="A34" s="22" t="s">
        <v>41</v>
      </c>
      <c r="B34" s="26"/>
      <c r="D34" s="16" t="s">
        <v>60</v>
      </c>
    </row>
    <row r="35" spans="1:4" ht="25.5" x14ac:dyDescent="0.2">
      <c r="A35" s="22" t="s">
        <v>53</v>
      </c>
      <c r="B35" s="26"/>
      <c r="D35" s="16" t="s">
        <v>61</v>
      </c>
    </row>
    <row r="36" spans="1:4" x14ac:dyDescent="0.2">
      <c r="A36" s="19" t="s">
        <v>17</v>
      </c>
      <c r="B36" s="26"/>
      <c r="D36" s="16"/>
    </row>
    <row r="37" spans="1:4" x14ac:dyDescent="0.2">
      <c r="A37" s="19" t="s">
        <v>17</v>
      </c>
      <c r="B37" s="26"/>
      <c r="D37" s="16"/>
    </row>
    <row r="38" spans="1:4" x14ac:dyDescent="0.2">
      <c r="A38" s="19" t="s">
        <v>17</v>
      </c>
      <c r="B38" s="26"/>
      <c r="D38" s="16"/>
    </row>
    <row r="39" spans="1:4" x14ac:dyDescent="0.2">
      <c r="A39" s="19" t="s">
        <v>17</v>
      </c>
      <c r="B39" s="26"/>
      <c r="D39" s="16"/>
    </row>
    <row r="40" spans="1:4" x14ac:dyDescent="0.2">
      <c r="A40" s="23" t="s">
        <v>24</v>
      </c>
      <c r="B40" s="24">
        <f>SUM(B29:B39)</f>
        <v>0</v>
      </c>
      <c r="D40" s="16"/>
    </row>
    <row r="41" spans="1:4" x14ac:dyDescent="0.2">
      <c r="D41" s="16"/>
    </row>
    <row r="42" spans="1:4" x14ac:dyDescent="0.2">
      <c r="D42" s="16"/>
    </row>
  </sheetData>
  <mergeCells count="3">
    <mergeCell ref="A1:B1"/>
    <mergeCell ref="A15:B15"/>
    <mergeCell ref="A27:B27"/>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3"/>
  <sheetViews>
    <sheetView zoomScaleNormal="100" workbookViewId="0">
      <selection activeCell="B6" sqref="B6"/>
    </sheetView>
  </sheetViews>
  <sheetFormatPr baseColWidth="10" defaultColWidth="9.140625" defaultRowHeight="12.75" x14ac:dyDescent="0.2"/>
  <cols>
    <col min="1" max="1" width="38.85546875" customWidth="1"/>
    <col min="2" max="2" width="11.42578125" bestFit="1" customWidth="1"/>
    <col min="3" max="5" width="10.7109375" bestFit="1" customWidth="1"/>
    <col min="6" max="6" width="11.7109375" bestFit="1" customWidth="1"/>
  </cols>
  <sheetData>
    <row r="1" spans="1:6" x14ac:dyDescent="0.2">
      <c r="A1" s="129" t="s">
        <v>25</v>
      </c>
      <c r="B1" s="129"/>
      <c r="C1" s="129"/>
      <c r="D1" s="129"/>
      <c r="E1" s="129"/>
      <c r="F1" s="129"/>
    </row>
    <row r="2" spans="1:6" x14ac:dyDescent="0.2">
      <c r="A2" s="5" t="s">
        <v>26</v>
      </c>
      <c r="B2" s="5" t="s">
        <v>1</v>
      </c>
      <c r="C2" s="5" t="s">
        <v>2</v>
      </c>
      <c r="D2" s="5" t="s">
        <v>3</v>
      </c>
      <c r="E2" s="5" t="s">
        <v>4</v>
      </c>
      <c r="F2" s="5" t="s">
        <v>5</v>
      </c>
    </row>
    <row r="3" spans="1:6" x14ac:dyDescent="0.2">
      <c r="A3" s="6" t="s">
        <v>8</v>
      </c>
      <c r="B3" s="3"/>
      <c r="C3" s="3"/>
      <c r="D3" s="3"/>
      <c r="E3" s="3"/>
      <c r="F3" s="3"/>
    </row>
    <row r="4" spans="1:6" x14ac:dyDescent="0.2">
      <c r="A4" s="27" t="s">
        <v>62</v>
      </c>
      <c r="B4" s="3"/>
      <c r="C4" s="3"/>
      <c r="D4" s="3"/>
      <c r="E4" s="3"/>
      <c r="F4" s="3"/>
    </row>
    <row r="5" spans="1:6" x14ac:dyDescent="0.2">
      <c r="A5" s="27" t="s">
        <v>63</v>
      </c>
      <c r="B5" s="3"/>
      <c r="C5" s="3"/>
      <c r="D5" s="3"/>
      <c r="E5" s="3"/>
      <c r="F5" s="3"/>
    </row>
    <row r="6" spans="1:6" x14ac:dyDescent="0.2">
      <c r="A6" s="6" t="s">
        <v>9</v>
      </c>
      <c r="B6" s="3"/>
      <c r="C6" s="3"/>
      <c r="D6" s="3"/>
      <c r="E6" s="3"/>
      <c r="F6" s="3"/>
    </row>
    <row r="7" spans="1:6" x14ac:dyDescent="0.2">
      <c r="A7" s="6"/>
      <c r="B7" s="3"/>
      <c r="C7" s="3"/>
      <c r="D7" s="3"/>
      <c r="E7" s="3"/>
      <c r="F7" s="3"/>
    </row>
    <row r="8" spans="1:6" x14ac:dyDescent="0.2">
      <c r="A8" s="6"/>
      <c r="B8" s="3"/>
      <c r="C8" s="3"/>
      <c r="D8" s="3"/>
      <c r="E8" s="3"/>
      <c r="F8" s="3"/>
    </row>
    <row r="9" spans="1:6" x14ac:dyDescent="0.2">
      <c r="A9" s="6"/>
      <c r="B9" s="3"/>
      <c r="C9" s="3"/>
      <c r="D9" s="3"/>
      <c r="E9" s="3"/>
      <c r="F9" s="3"/>
    </row>
    <row r="10" spans="1:6" x14ac:dyDescent="0.2">
      <c r="A10" s="6"/>
      <c r="B10" s="3"/>
      <c r="C10" s="3"/>
      <c r="D10" s="3"/>
      <c r="E10" s="3"/>
      <c r="F10" s="3"/>
    </row>
    <row r="11" spans="1:6" x14ac:dyDescent="0.2">
      <c r="A11" s="4" t="s">
        <v>28</v>
      </c>
      <c r="B11" s="4">
        <f>SUM(B3:B10)</f>
        <v>0</v>
      </c>
      <c r="C11" s="4">
        <f>SUM(C3:C10)</f>
        <v>0</v>
      </c>
      <c r="D11" s="4">
        <f>SUM(D3:D10)</f>
        <v>0</v>
      </c>
      <c r="E11" s="4">
        <f>SUM(E3:E10)</f>
        <v>0</v>
      </c>
      <c r="F11" s="4">
        <f>SUM(F3:F10)</f>
        <v>0</v>
      </c>
    </row>
    <row r="12" spans="1:6" x14ac:dyDescent="0.2">
      <c r="A12" s="5" t="s">
        <v>69</v>
      </c>
      <c r="B12" s="5" t="s">
        <v>1</v>
      </c>
      <c r="C12" s="5" t="s">
        <v>2</v>
      </c>
      <c r="D12" s="5" t="s">
        <v>3</v>
      </c>
      <c r="E12" s="5" t="s">
        <v>4</v>
      </c>
      <c r="F12" s="5" t="s">
        <v>5</v>
      </c>
    </row>
    <row r="13" spans="1:6" x14ac:dyDescent="0.2">
      <c r="A13" s="40" t="s">
        <v>84</v>
      </c>
      <c r="B13" s="40">
        <f>SUM(B14:B21)</f>
        <v>0</v>
      </c>
      <c r="C13" s="40">
        <f t="shared" ref="C13:F13" si="0">SUM(C14:C21)</f>
        <v>0</v>
      </c>
      <c r="D13" s="40">
        <f t="shared" si="0"/>
        <v>0</v>
      </c>
      <c r="E13" s="40">
        <f t="shared" si="0"/>
        <v>0</v>
      </c>
      <c r="F13" s="40">
        <f t="shared" si="0"/>
        <v>0</v>
      </c>
    </row>
    <row r="14" spans="1:6" x14ac:dyDescent="0.2">
      <c r="A14" s="6" t="str">
        <f>'Costs and Benefits'!A17</f>
        <v>Development costs</v>
      </c>
      <c r="B14" s="55"/>
      <c r="C14" s="45">
        <v>0</v>
      </c>
      <c r="D14" s="45">
        <v>0</v>
      </c>
      <c r="E14" s="45">
        <v>0</v>
      </c>
      <c r="F14" s="45">
        <v>0</v>
      </c>
    </row>
    <row r="15" spans="1:6" x14ac:dyDescent="0.2">
      <c r="A15" s="6" t="str">
        <f>'Costs and Benefits'!A18</f>
        <v>Creation of the new IaaS (in the case of a private cloud)</v>
      </c>
      <c r="B15" s="55"/>
      <c r="C15" s="45">
        <v>0</v>
      </c>
      <c r="D15" s="45">
        <v>0</v>
      </c>
      <c r="E15" s="45">
        <v>0</v>
      </c>
      <c r="F15" s="45">
        <v>0</v>
      </c>
    </row>
    <row r="16" spans="1:6" x14ac:dyDescent="0.2">
      <c r="A16" s="6" t="str">
        <f>'Costs and Benefits'!A19</f>
        <v>New software licenses</v>
      </c>
      <c r="B16" s="55"/>
      <c r="C16" s="46">
        <v>0</v>
      </c>
      <c r="D16" s="46">
        <v>0</v>
      </c>
      <c r="E16" s="46">
        <v>0</v>
      </c>
      <c r="F16" s="46">
        <v>0</v>
      </c>
    </row>
    <row r="17" spans="1:6" x14ac:dyDescent="0.2">
      <c r="A17" s="6" t="str">
        <f>'Costs and Benefits'!A20</f>
        <v>User training</v>
      </c>
      <c r="B17" s="55"/>
      <c r="C17" s="45">
        <v>0</v>
      </c>
      <c r="D17" s="45">
        <v>0</v>
      </c>
      <c r="E17" s="45">
        <v>0</v>
      </c>
      <c r="F17" s="45">
        <v>0</v>
      </c>
    </row>
    <row r="18" spans="1:6" x14ac:dyDescent="0.2">
      <c r="A18" s="6" t="str">
        <f>'Costs and Benefits'!A21</f>
        <v>Adequation and institutionalisation of the organisational processes</v>
      </c>
      <c r="B18" s="55"/>
      <c r="C18" s="45">
        <v>0</v>
      </c>
      <c r="D18" s="45">
        <v>0</v>
      </c>
      <c r="E18" s="45">
        <v>0</v>
      </c>
      <c r="F18" s="45">
        <v>0</v>
      </c>
    </row>
    <row r="19" spans="1:6" x14ac:dyDescent="0.2">
      <c r="A19" s="6" t="str">
        <f>'Costs and Benefits'!A22</f>
        <v>Other</v>
      </c>
      <c r="B19" s="55"/>
      <c r="C19" s="45">
        <v>0</v>
      </c>
      <c r="D19" s="45">
        <v>0</v>
      </c>
      <c r="E19" s="45">
        <v>0</v>
      </c>
      <c r="F19" s="45">
        <v>0</v>
      </c>
    </row>
    <row r="20" spans="1:6" x14ac:dyDescent="0.2">
      <c r="A20" s="6" t="str">
        <f>'Costs and Benefits'!A23</f>
        <v>Other</v>
      </c>
      <c r="B20" s="55"/>
      <c r="C20" s="45">
        <v>0</v>
      </c>
      <c r="D20" s="45">
        <v>0</v>
      </c>
      <c r="E20" s="45">
        <v>0</v>
      </c>
      <c r="F20" s="45">
        <v>0</v>
      </c>
    </row>
    <row r="21" spans="1:6" x14ac:dyDescent="0.2">
      <c r="A21" s="6" t="str">
        <f>'Costs and Benefits'!A24</f>
        <v>Other</v>
      </c>
      <c r="B21" s="55"/>
      <c r="C21" s="45">
        <v>0</v>
      </c>
      <c r="D21" s="45">
        <v>0</v>
      </c>
      <c r="E21" s="45">
        <v>0</v>
      </c>
      <c r="F21" s="45">
        <v>0</v>
      </c>
    </row>
    <row r="22" spans="1:6" x14ac:dyDescent="0.2">
      <c r="A22" s="40" t="s">
        <v>85</v>
      </c>
      <c r="B22" s="54">
        <f>SUM(B23:B32)</f>
        <v>0</v>
      </c>
      <c r="C22" s="40">
        <f t="shared" ref="C22:F22" si="1">SUM(C23:C32)</f>
        <v>0</v>
      </c>
      <c r="D22" s="40">
        <f t="shared" si="1"/>
        <v>0</v>
      </c>
      <c r="E22" s="40">
        <f t="shared" si="1"/>
        <v>0</v>
      </c>
      <c r="F22" s="40">
        <f t="shared" si="1"/>
        <v>0</v>
      </c>
    </row>
    <row r="23" spans="1:6" x14ac:dyDescent="0.2">
      <c r="A23" s="3" t="str">
        <f>'Costs and Benefits'!A29</f>
        <v>Application software maintenance and update</v>
      </c>
      <c r="B23" s="53"/>
      <c r="C23" s="3"/>
      <c r="D23" s="3"/>
      <c r="E23" s="3"/>
      <c r="F23" s="3"/>
    </row>
    <row r="24" spans="1:6" x14ac:dyDescent="0.2">
      <c r="A24" s="3" t="str">
        <f>'Costs and Benefits'!A30</f>
        <v>IaaS Maintenance (in the case of a private cloud)</v>
      </c>
      <c r="B24" s="53"/>
      <c r="C24" s="3"/>
      <c r="D24" s="3"/>
      <c r="E24" s="3"/>
      <c r="F24" s="3"/>
    </row>
    <row r="25" spans="1:6" x14ac:dyDescent="0.2">
      <c r="A25" s="3" t="str">
        <f>'Costs and Benefits'!A31</f>
        <v>Cloud provider (in case of a public cloud provider)</v>
      </c>
      <c r="B25" s="53"/>
      <c r="C25" s="3"/>
      <c r="D25" s="3"/>
      <c r="E25" s="3"/>
      <c r="F25" s="3"/>
    </row>
    <row r="26" spans="1:6" x14ac:dyDescent="0.2">
      <c r="A26" s="3" t="str">
        <f>'Costs and Benefits'!A32</f>
        <v>New application functionalities</v>
      </c>
      <c r="B26" s="53"/>
      <c r="C26" s="3"/>
      <c r="D26" s="3"/>
      <c r="E26" s="3"/>
      <c r="F26" s="3"/>
    </row>
    <row r="27" spans="1:6" x14ac:dyDescent="0.2">
      <c r="A27" s="3" t="str">
        <f>'Costs and Benefits'!A33</f>
        <v>Marketing</v>
      </c>
      <c r="B27" s="53"/>
      <c r="C27" s="3"/>
      <c r="D27" s="3"/>
      <c r="E27" s="3"/>
      <c r="F27" s="3"/>
    </row>
    <row r="28" spans="1:6" x14ac:dyDescent="0.2">
      <c r="A28" s="3" t="str">
        <f>'Costs and Benefits'!A34</f>
        <v>Helpdesk service</v>
      </c>
      <c r="B28" s="53"/>
      <c r="C28" s="3"/>
      <c r="D28" s="3"/>
      <c r="E28" s="3"/>
      <c r="F28" s="3"/>
    </row>
    <row r="29" spans="1:6" x14ac:dyDescent="0.2">
      <c r="A29" s="3" t="str">
        <f>'Costs and Benefits'!A35</f>
        <v>Customer service</v>
      </c>
      <c r="B29" s="53"/>
      <c r="C29" s="3"/>
      <c r="D29" s="3"/>
      <c r="E29" s="3"/>
      <c r="F29" s="3"/>
    </row>
    <row r="30" spans="1:6" x14ac:dyDescent="0.2">
      <c r="A30" s="3" t="str">
        <f>'Costs and Benefits'!A36</f>
        <v>Other</v>
      </c>
      <c r="B30" s="53"/>
      <c r="C30" s="3"/>
      <c r="D30" s="3"/>
      <c r="E30" s="3"/>
      <c r="F30" s="3"/>
    </row>
    <row r="31" spans="1:6" x14ac:dyDescent="0.2">
      <c r="A31" s="3" t="str">
        <f>'Costs and Benefits'!A37</f>
        <v>Other</v>
      </c>
      <c r="B31" s="53"/>
      <c r="C31" s="3"/>
      <c r="D31" s="3"/>
      <c r="E31" s="3"/>
      <c r="F31" s="3"/>
    </row>
    <row r="32" spans="1:6" x14ac:dyDescent="0.2">
      <c r="A32" s="3" t="str">
        <f>'Costs and Benefits'!A38</f>
        <v>Other</v>
      </c>
      <c r="B32" s="53"/>
      <c r="C32" s="3"/>
      <c r="D32" s="3"/>
      <c r="E32" s="3"/>
      <c r="F32" s="3"/>
    </row>
    <row r="33" spans="1:6" x14ac:dyDescent="0.2">
      <c r="A33" s="4" t="s">
        <v>27</v>
      </c>
      <c r="B33" s="4">
        <f>SUM(B13,B22)</f>
        <v>0</v>
      </c>
      <c r="C33" s="4">
        <f t="shared" ref="C33:F33" si="2">SUM(C13,C22)</f>
        <v>0</v>
      </c>
      <c r="D33" s="4">
        <f t="shared" si="2"/>
        <v>0</v>
      </c>
      <c r="E33" s="4">
        <f t="shared" si="2"/>
        <v>0</v>
      </c>
      <c r="F33" s="4">
        <f t="shared" si="2"/>
        <v>0</v>
      </c>
    </row>
    <row r="34" spans="1:6" x14ac:dyDescent="0.2">
      <c r="A34" s="5" t="s">
        <v>71</v>
      </c>
      <c r="B34" s="5" t="s">
        <v>1</v>
      </c>
      <c r="C34" s="5" t="s">
        <v>2</v>
      </c>
      <c r="D34" s="5" t="s">
        <v>3</v>
      </c>
      <c r="E34" s="5" t="s">
        <v>4</v>
      </c>
      <c r="F34" s="5" t="s">
        <v>5</v>
      </c>
    </row>
    <row r="35" spans="1:6" x14ac:dyDescent="0.2">
      <c r="A35" s="6" t="s">
        <v>8</v>
      </c>
      <c r="B35" s="3"/>
      <c r="C35" s="3"/>
      <c r="D35" s="3"/>
      <c r="E35" s="3"/>
      <c r="F35" s="3"/>
    </row>
    <row r="36" spans="1:6" x14ac:dyDescent="0.2">
      <c r="A36" s="27" t="s">
        <v>63</v>
      </c>
      <c r="B36" s="3"/>
      <c r="C36" s="3"/>
      <c r="D36" s="3"/>
      <c r="E36" s="3"/>
      <c r="F36" s="3"/>
    </row>
    <row r="37" spans="1:6" x14ac:dyDescent="0.2">
      <c r="A37" s="6" t="s">
        <v>9</v>
      </c>
      <c r="B37" s="3"/>
      <c r="C37" s="3"/>
      <c r="D37" s="3"/>
      <c r="E37" s="3"/>
      <c r="F37" s="3"/>
    </row>
    <row r="38" spans="1:6" x14ac:dyDescent="0.2">
      <c r="A38" s="27" t="s">
        <v>66</v>
      </c>
      <c r="B38" s="3"/>
      <c r="C38" s="3"/>
      <c r="D38" s="3"/>
      <c r="E38" s="3"/>
      <c r="F38" s="3"/>
    </row>
    <row r="39" spans="1:6" x14ac:dyDescent="0.2">
      <c r="A39" s="27" t="s">
        <v>67</v>
      </c>
      <c r="B39" s="3"/>
      <c r="C39" s="3"/>
      <c r="D39" s="3"/>
      <c r="E39" s="3"/>
      <c r="F39" s="3"/>
    </row>
    <row r="40" spans="1:6" x14ac:dyDescent="0.2">
      <c r="A40" s="6"/>
      <c r="B40" s="3"/>
      <c r="C40" s="3"/>
      <c r="D40" s="3"/>
      <c r="E40" s="3"/>
      <c r="F40" s="3"/>
    </row>
    <row r="41" spans="1:6" x14ac:dyDescent="0.2">
      <c r="A41" s="6"/>
      <c r="B41" s="3"/>
      <c r="C41" s="3"/>
      <c r="D41" s="3"/>
      <c r="E41" s="3"/>
      <c r="F41" s="3"/>
    </row>
    <row r="42" spans="1:6" x14ac:dyDescent="0.2">
      <c r="A42" s="6"/>
      <c r="B42" s="3"/>
      <c r="C42" s="3"/>
      <c r="D42" s="3"/>
      <c r="E42" s="3"/>
      <c r="F42" s="3"/>
    </row>
    <row r="43" spans="1:6" x14ac:dyDescent="0.2">
      <c r="A43" s="4" t="s">
        <v>27</v>
      </c>
      <c r="B43" s="4">
        <f>SUM(B35:B42)</f>
        <v>0</v>
      </c>
      <c r="C43" s="4">
        <f>SUM(C35:C42)</f>
        <v>0</v>
      </c>
      <c r="D43" s="4">
        <f>SUM(D35:D42)</f>
        <v>0</v>
      </c>
      <c r="E43" s="4">
        <f>SUM(E35:E42)</f>
        <v>0</v>
      </c>
      <c r="F43" s="4">
        <f>SUM(F35:F42)</f>
        <v>0</v>
      </c>
    </row>
  </sheetData>
  <mergeCells count="1">
    <mergeCell ref="A1:F1"/>
  </mergeCells>
  <phoneticPr fontId="0"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49"/>
  <sheetViews>
    <sheetView topLeftCell="A13" workbookViewId="0">
      <selection activeCell="F36" sqref="B35:F36"/>
    </sheetView>
  </sheetViews>
  <sheetFormatPr baseColWidth="10" defaultColWidth="9.140625" defaultRowHeight="12.75" x14ac:dyDescent="0.2"/>
  <cols>
    <col min="1" max="1" width="45.28515625" customWidth="1"/>
    <col min="2" max="2" width="12.28515625" bestFit="1" customWidth="1"/>
    <col min="3" max="6" width="12.42578125" bestFit="1" customWidth="1"/>
  </cols>
  <sheetData>
    <row r="1" spans="1:6" x14ac:dyDescent="0.2">
      <c r="A1" s="129" t="s">
        <v>64</v>
      </c>
      <c r="B1" s="129"/>
      <c r="C1" s="129"/>
      <c r="D1" s="129"/>
      <c r="E1" s="129"/>
      <c r="F1" s="129"/>
    </row>
    <row r="2" spans="1:6" x14ac:dyDescent="0.2">
      <c r="A2" s="28"/>
      <c r="B2" s="28"/>
      <c r="C2" s="28"/>
      <c r="D2" s="28"/>
      <c r="E2" s="28"/>
      <c r="F2" s="28"/>
    </row>
    <row r="3" spans="1:6" x14ac:dyDescent="0.2">
      <c r="A3" s="33"/>
      <c r="B3" s="32"/>
      <c r="C3" s="32"/>
      <c r="D3" s="32"/>
      <c r="E3" s="32"/>
      <c r="F3" s="32"/>
    </row>
    <row r="4" spans="1:6" x14ac:dyDescent="0.2">
      <c r="A4" s="7" t="s">
        <v>0</v>
      </c>
      <c r="B4" s="7" t="s">
        <v>1</v>
      </c>
      <c r="C4" s="7" t="s">
        <v>2</v>
      </c>
      <c r="D4" s="7" t="s">
        <v>3</v>
      </c>
      <c r="E4" s="7" t="s">
        <v>4</v>
      </c>
      <c r="F4" s="7" t="s">
        <v>5</v>
      </c>
    </row>
    <row r="5" spans="1:6" x14ac:dyDescent="0.2">
      <c r="A5" s="19" t="str">
        <f>'Costs and Benefits'!A3</f>
        <v>Cost reduction or avoidance</v>
      </c>
      <c r="B5" s="56">
        <f>'Costs and Benefits'!$B$3</f>
        <v>0</v>
      </c>
    </row>
    <row r="6" spans="1:6" ht="15" x14ac:dyDescent="0.2">
      <c r="A6" s="19" t="str">
        <f>'Costs and Benefits'!A4</f>
        <v>Error reduction</v>
      </c>
      <c r="B6" s="57">
        <f>'Costs and Benefits'!$B$4</f>
        <v>0</v>
      </c>
    </row>
    <row r="7" spans="1:6" x14ac:dyDescent="0.2">
      <c r="A7" s="19" t="str">
        <f>'Costs and Benefits'!A5</f>
        <v>Increased flexibility to customize solutions</v>
      </c>
      <c r="B7" s="56">
        <f>'Costs and Benefits'!$B$5</f>
        <v>0</v>
      </c>
    </row>
    <row r="8" spans="1:6" x14ac:dyDescent="0.2">
      <c r="A8" s="19" t="str">
        <f>'Costs and Benefits'!A6</f>
        <v>Savings for not having to travel to install the solution</v>
      </c>
      <c r="B8" s="56">
        <f>'Costs and Benefits'!$B$6</f>
        <v>0</v>
      </c>
    </row>
    <row r="9" spans="1:6" x14ac:dyDescent="0.2">
      <c r="A9" s="19" t="str">
        <f>'Costs and Benefits'!A7</f>
        <v>Savings for not having to maintain several versions of an application for different environments</v>
      </c>
      <c r="B9" s="56">
        <f>'Costs and Benefits'!$B$7</f>
        <v>0</v>
      </c>
    </row>
    <row r="10" spans="1:6" x14ac:dyDescent="0.2">
      <c r="A10" s="19" t="str">
        <f>'Costs and Benefits'!A8</f>
        <v>Improvement in management planning and control</v>
      </c>
      <c r="B10" s="56">
        <f>'Costs and Benefits'!$B$8</f>
        <v>0</v>
      </c>
    </row>
    <row r="11" spans="1:6" x14ac:dyDescent="0.2">
      <c r="A11" s="19" t="str">
        <f>'Costs and Benefits'!A9</f>
        <v>Savings for reusing code</v>
      </c>
      <c r="B11" s="56">
        <f>'Costs and Benefits'!$B$9</f>
        <v>0</v>
      </c>
    </row>
    <row r="12" spans="1:6" x14ac:dyDescent="0.2">
      <c r="A12" s="36"/>
      <c r="B12" s="8"/>
      <c r="C12" s="8"/>
      <c r="D12" s="8"/>
      <c r="E12" s="8"/>
      <c r="F12" s="8"/>
    </row>
    <row r="13" spans="1:6" x14ac:dyDescent="0.2">
      <c r="A13" s="6"/>
      <c r="B13" s="8"/>
      <c r="C13" s="8"/>
      <c r="D13" s="8"/>
      <c r="E13" s="8"/>
      <c r="F13" s="8"/>
    </row>
    <row r="14" spans="1:6" x14ac:dyDescent="0.2">
      <c r="A14" s="9" t="s">
        <v>6</v>
      </c>
      <c r="B14" s="10">
        <f>SUM(B5:B13)</f>
        <v>0</v>
      </c>
      <c r="C14" s="10">
        <f t="shared" ref="C14:F14" si="0">SUM(C5:C13)</f>
        <v>0</v>
      </c>
      <c r="D14" s="10">
        <f t="shared" si="0"/>
        <v>0</v>
      </c>
      <c r="E14" s="10">
        <f t="shared" si="0"/>
        <v>0</v>
      </c>
      <c r="F14" s="10">
        <f t="shared" si="0"/>
        <v>0</v>
      </c>
    </row>
    <row r="15" spans="1:6" x14ac:dyDescent="0.2">
      <c r="A15" s="5" t="s">
        <v>7</v>
      </c>
      <c r="B15" s="5" t="s">
        <v>1</v>
      </c>
      <c r="C15" s="5" t="s">
        <v>2</v>
      </c>
      <c r="D15" s="5" t="s">
        <v>3</v>
      </c>
      <c r="E15" s="5" t="s">
        <v>4</v>
      </c>
      <c r="F15" s="5" t="s">
        <v>5</v>
      </c>
    </row>
    <row r="16" spans="1:6" x14ac:dyDescent="0.2">
      <c r="A16" s="41" t="str">
        <f>'Break-Even Analysis'!A13</f>
        <v>One time-costs</v>
      </c>
      <c r="B16" s="41">
        <f>'Break-Even Analysis'!B13</f>
        <v>0</v>
      </c>
      <c r="C16" s="41">
        <f>'Break-Even Analysis'!C13</f>
        <v>0</v>
      </c>
      <c r="D16" s="41">
        <f>'Break-Even Analysis'!D13</f>
        <v>0</v>
      </c>
      <c r="E16" s="41">
        <f>'Break-Even Analysis'!E13</f>
        <v>0</v>
      </c>
      <c r="F16" s="41">
        <f>'Break-Even Analysis'!F13</f>
        <v>0</v>
      </c>
    </row>
    <row r="17" spans="1:6" x14ac:dyDescent="0.2">
      <c r="A17" s="6" t="str">
        <f>'Break-Even Analysis'!A14</f>
        <v>Development costs</v>
      </c>
      <c r="B17" s="58">
        <f>'Break-Even Analysis'!B14</f>
        <v>0</v>
      </c>
      <c r="C17" s="44">
        <f>'Break-Even Analysis'!C14</f>
        <v>0</v>
      </c>
      <c r="D17" s="44">
        <f>'Break-Even Analysis'!D14</f>
        <v>0</v>
      </c>
      <c r="E17" s="44">
        <f>'Break-Even Analysis'!E14</f>
        <v>0</v>
      </c>
      <c r="F17" s="44">
        <f>'Break-Even Analysis'!F14</f>
        <v>0</v>
      </c>
    </row>
    <row r="18" spans="1:6" x14ac:dyDescent="0.2">
      <c r="A18" s="6" t="str">
        <f>'Break-Even Analysis'!A15</f>
        <v>Creation of the new IaaS (in the case of a private cloud)</v>
      </c>
      <c r="B18" s="58">
        <f>'Break-Even Analysis'!B15</f>
        <v>0</v>
      </c>
      <c r="C18" s="44">
        <f>'Break-Even Analysis'!C15</f>
        <v>0</v>
      </c>
      <c r="D18" s="44">
        <f>'Break-Even Analysis'!D15</f>
        <v>0</v>
      </c>
      <c r="E18" s="44">
        <f>'Break-Even Analysis'!E15</f>
        <v>0</v>
      </c>
      <c r="F18" s="44">
        <f>'Break-Even Analysis'!F15</f>
        <v>0</v>
      </c>
    </row>
    <row r="19" spans="1:6" x14ac:dyDescent="0.2">
      <c r="A19" s="6" t="str">
        <f>'Break-Even Analysis'!A16</f>
        <v>New software licenses</v>
      </c>
      <c r="B19" s="58">
        <f>'Break-Even Analysis'!B16</f>
        <v>0</v>
      </c>
      <c r="C19" s="44">
        <f>'Break-Even Analysis'!C16</f>
        <v>0</v>
      </c>
      <c r="D19" s="44">
        <f>'Break-Even Analysis'!D16</f>
        <v>0</v>
      </c>
      <c r="E19" s="44">
        <f>'Break-Even Analysis'!E16</f>
        <v>0</v>
      </c>
      <c r="F19" s="44">
        <f>'Break-Even Analysis'!F16</f>
        <v>0</v>
      </c>
    </row>
    <row r="20" spans="1:6" x14ac:dyDescent="0.2">
      <c r="A20" s="6" t="str">
        <f>'Break-Even Analysis'!A17</f>
        <v>User training</v>
      </c>
      <c r="B20" s="58">
        <f>'Break-Even Analysis'!B17</f>
        <v>0</v>
      </c>
      <c r="C20" s="44">
        <f>'Break-Even Analysis'!C17</f>
        <v>0</v>
      </c>
      <c r="D20" s="44">
        <f>'Break-Even Analysis'!D17</f>
        <v>0</v>
      </c>
      <c r="E20" s="44">
        <f>'Break-Even Analysis'!E17</f>
        <v>0</v>
      </c>
      <c r="F20" s="44">
        <f>'Break-Even Analysis'!F17</f>
        <v>0</v>
      </c>
    </row>
    <row r="21" spans="1:6" x14ac:dyDescent="0.2">
      <c r="A21" s="6" t="str">
        <f>'Break-Even Analysis'!A18</f>
        <v>Adequation and institutionalisation of the organisational processes</v>
      </c>
      <c r="B21" s="58">
        <f>'Break-Even Analysis'!B18</f>
        <v>0</v>
      </c>
      <c r="C21" s="44">
        <f>'Break-Even Analysis'!C18</f>
        <v>0</v>
      </c>
      <c r="D21" s="44">
        <f>'Break-Even Analysis'!D18</f>
        <v>0</v>
      </c>
      <c r="E21" s="44">
        <f>'Break-Even Analysis'!E18</f>
        <v>0</v>
      </c>
      <c r="F21" s="44">
        <f>'Break-Even Analysis'!F18</f>
        <v>0</v>
      </c>
    </row>
    <row r="22" spans="1:6" x14ac:dyDescent="0.2">
      <c r="A22" s="6" t="str">
        <f>'Break-Even Analysis'!A19</f>
        <v>Other</v>
      </c>
      <c r="B22" s="58">
        <f>'Break-Even Analysis'!B19</f>
        <v>0</v>
      </c>
      <c r="C22" s="44">
        <f>'Break-Even Analysis'!C19</f>
        <v>0</v>
      </c>
      <c r="D22" s="44">
        <f>'Break-Even Analysis'!D19</f>
        <v>0</v>
      </c>
      <c r="E22" s="44">
        <f>'Break-Even Analysis'!E19</f>
        <v>0</v>
      </c>
      <c r="F22" s="44">
        <f>'Break-Even Analysis'!F19</f>
        <v>0</v>
      </c>
    </row>
    <row r="23" spans="1:6" x14ac:dyDescent="0.2">
      <c r="A23" s="6" t="str">
        <f>'Break-Even Analysis'!A20</f>
        <v>Other</v>
      </c>
      <c r="B23" s="58">
        <f>'Break-Even Analysis'!B20</f>
        <v>0</v>
      </c>
      <c r="C23" s="44">
        <f>'Break-Even Analysis'!C20</f>
        <v>0</v>
      </c>
      <c r="D23" s="44">
        <f>'Break-Even Analysis'!D20</f>
        <v>0</v>
      </c>
      <c r="E23" s="44">
        <f>'Break-Even Analysis'!E20</f>
        <v>0</v>
      </c>
      <c r="F23" s="44">
        <f>'Break-Even Analysis'!F20</f>
        <v>0</v>
      </c>
    </row>
    <row r="24" spans="1:6" x14ac:dyDescent="0.2">
      <c r="A24" s="6" t="str">
        <f>'Break-Even Analysis'!A21</f>
        <v>Other</v>
      </c>
      <c r="B24" s="58">
        <f>'Break-Even Analysis'!B21</f>
        <v>0</v>
      </c>
      <c r="C24" s="44">
        <f>'Break-Even Analysis'!C21</f>
        <v>0</v>
      </c>
      <c r="D24" s="44">
        <f>'Break-Even Analysis'!D21</f>
        <v>0</v>
      </c>
      <c r="E24" s="44">
        <f>'Break-Even Analysis'!E21</f>
        <v>0</v>
      </c>
      <c r="F24" s="44">
        <f>'Break-Even Analysis'!F21</f>
        <v>0</v>
      </c>
    </row>
    <row r="25" spans="1:6" x14ac:dyDescent="0.2">
      <c r="A25" s="41" t="str">
        <f>'Break-Even Analysis'!A22</f>
        <v>Recurring costs</v>
      </c>
      <c r="B25" s="41">
        <f>'Break-Even Analysis'!B22</f>
        <v>0</v>
      </c>
      <c r="C25" s="41">
        <f>'Break-Even Analysis'!C22</f>
        <v>0</v>
      </c>
      <c r="D25" s="41">
        <f>'Break-Even Analysis'!D22</f>
        <v>0</v>
      </c>
      <c r="E25" s="41">
        <f>'Break-Even Analysis'!E22</f>
        <v>0</v>
      </c>
      <c r="F25" s="41">
        <f>'Break-Even Analysis'!F22</f>
        <v>0</v>
      </c>
    </row>
    <row r="26" spans="1:6" x14ac:dyDescent="0.2">
      <c r="A26" s="6" t="str">
        <f>'Break-Even Analysis'!A23</f>
        <v>Application software maintenance and update</v>
      </c>
      <c r="B26" s="58">
        <f>'Break-Even Analysis'!B23</f>
        <v>0</v>
      </c>
      <c r="C26" s="58">
        <f>'Break-Even Analysis'!C23</f>
        <v>0</v>
      </c>
      <c r="D26" s="58">
        <f>'Break-Even Analysis'!D23</f>
        <v>0</v>
      </c>
      <c r="E26" s="58">
        <f>'Break-Even Analysis'!E23</f>
        <v>0</v>
      </c>
      <c r="F26" s="58">
        <f>'Break-Even Analysis'!F23</f>
        <v>0</v>
      </c>
    </row>
    <row r="27" spans="1:6" x14ac:dyDescent="0.2">
      <c r="A27" s="6" t="str">
        <f>'Break-Even Analysis'!A24</f>
        <v>IaaS Maintenance (in the case of a private cloud)</v>
      </c>
      <c r="B27" s="58">
        <f>'Break-Even Analysis'!B24</f>
        <v>0</v>
      </c>
      <c r="C27" s="58">
        <f>'Break-Even Analysis'!C24</f>
        <v>0</v>
      </c>
      <c r="D27" s="58">
        <f>'Break-Even Analysis'!D24</f>
        <v>0</v>
      </c>
      <c r="E27" s="58">
        <f>'Break-Even Analysis'!E24</f>
        <v>0</v>
      </c>
      <c r="F27" s="58">
        <f>'Break-Even Analysis'!F24</f>
        <v>0</v>
      </c>
    </row>
    <row r="28" spans="1:6" x14ac:dyDescent="0.2">
      <c r="A28" s="6" t="str">
        <f>'Break-Even Analysis'!A25</f>
        <v>Cloud provider (in case of a public cloud provider)</v>
      </c>
      <c r="B28" s="55">
        <f>'Break-Even Analysis'!B25</f>
        <v>0</v>
      </c>
      <c r="C28" s="55">
        <f>'Break-Even Analysis'!C25</f>
        <v>0</v>
      </c>
      <c r="D28" s="55">
        <f>'Break-Even Analysis'!D25</f>
        <v>0</v>
      </c>
      <c r="E28" s="55">
        <f>'Break-Even Analysis'!E25</f>
        <v>0</v>
      </c>
      <c r="F28" s="55">
        <f>'Break-Even Analysis'!F25</f>
        <v>0</v>
      </c>
    </row>
    <row r="29" spans="1:6" x14ac:dyDescent="0.2">
      <c r="A29" s="6" t="str">
        <f>'Break-Even Analysis'!A26</f>
        <v>New application functionalities</v>
      </c>
      <c r="B29" s="58">
        <f>'Break-Even Analysis'!B26</f>
        <v>0</v>
      </c>
      <c r="C29" s="58">
        <f>'Break-Even Analysis'!C26</f>
        <v>0</v>
      </c>
      <c r="D29" s="58">
        <f>'Break-Even Analysis'!D26</f>
        <v>0</v>
      </c>
      <c r="E29" s="58">
        <f>'Break-Even Analysis'!E26</f>
        <v>0</v>
      </c>
      <c r="F29" s="58">
        <f>'Break-Even Analysis'!F26</f>
        <v>0</v>
      </c>
    </row>
    <row r="30" spans="1:6" x14ac:dyDescent="0.2">
      <c r="A30" s="6" t="str">
        <f>'Break-Even Analysis'!A27</f>
        <v>Marketing</v>
      </c>
      <c r="B30" s="58">
        <f>'Break-Even Analysis'!B27</f>
        <v>0</v>
      </c>
      <c r="C30" s="58">
        <f>'Break-Even Analysis'!C27</f>
        <v>0</v>
      </c>
      <c r="D30" s="58">
        <f>'Break-Even Analysis'!D27</f>
        <v>0</v>
      </c>
      <c r="E30" s="58">
        <f>'Break-Even Analysis'!E27</f>
        <v>0</v>
      </c>
      <c r="F30" s="58">
        <f>'Break-Even Analysis'!F27</f>
        <v>0</v>
      </c>
    </row>
    <row r="31" spans="1:6" x14ac:dyDescent="0.2">
      <c r="A31" s="6" t="str">
        <f>'Break-Even Analysis'!A28</f>
        <v>Helpdesk service</v>
      </c>
      <c r="B31" s="58">
        <f>'Break-Even Analysis'!B28</f>
        <v>0</v>
      </c>
      <c r="C31" s="58">
        <f>'Break-Even Analysis'!C28</f>
        <v>0</v>
      </c>
      <c r="D31" s="58">
        <f>'Break-Even Analysis'!D28</f>
        <v>0</v>
      </c>
      <c r="E31" s="58">
        <f>'Break-Even Analysis'!E28</f>
        <v>0</v>
      </c>
      <c r="F31" s="58">
        <f>'Break-Even Analysis'!F28</f>
        <v>0</v>
      </c>
    </row>
    <row r="32" spans="1:6" x14ac:dyDescent="0.2">
      <c r="A32" s="6" t="str">
        <f>'Break-Even Analysis'!A29</f>
        <v>Customer service</v>
      </c>
      <c r="B32" s="58">
        <f>'Break-Even Analysis'!B29</f>
        <v>0</v>
      </c>
      <c r="C32" s="58">
        <f>'Break-Even Analysis'!C29</f>
        <v>0</v>
      </c>
      <c r="D32" s="58">
        <f>'Break-Even Analysis'!D29</f>
        <v>0</v>
      </c>
      <c r="E32" s="58">
        <f>'Break-Even Analysis'!E29</f>
        <v>0</v>
      </c>
      <c r="F32" s="58">
        <f>'Break-Even Analysis'!F29</f>
        <v>0</v>
      </c>
    </row>
    <row r="33" spans="1:11" x14ac:dyDescent="0.2">
      <c r="A33" s="6" t="str">
        <f>'Break-Even Analysis'!A30</f>
        <v>Other</v>
      </c>
      <c r="B33" s="58">
        <f>'Break-Even Analysis'!B30</f>
        <v>0</v>
      </c>
      <c r="C33" s="58">
        <f>'Break-Even Analysis'!C30</f>
        <v>0</v>
      </c>
      <c r="D33" s="58">
        <f>'Break-Even Analysis'!D30</f>
        <v>0</v>
      </c>
      <c r="E33" s="58">
        <f>'Break-Even Analysis'!E30</f>
        <v>0</v>
      </c>
      <c r="F33" s="58">
        <f>'Break-Even Analysis'!F30</f>
        <v>0</v>
      </c>
    </row>
    <row r="34" spans="1:11" x14ac:dyDescent="0.2">
      <c r="A34" s="7" t="s">
        <v>10</v>
      </c>
      <c r="B34" s="11">
        <f>SUM(B17:B33)</f>
        <v>0</v>
      </c>
      <c r="C34" s="11">
        <f>SUM(C17:C33)</f>
        <v>0</v>
      </c>
      <c r="D34" s="11">
        <f>SUM(D17:D33)</f>
        <v>0</v>
      </c>
      <c r="E34" s="11">
        <f>SUM(E17:E33)</f>
        <v>0</v>
      </c>
      <c r="F34" s="11">
        <f>SUM(F17:F33)</f>
        <v>0</v>
      </c>
    </row>
    <row r="35" spans="1:11" x14ac:dyDescent="0.2">
      <c r="A35" s="6" t="s">
        <v>11</v>
      </c>
      <c r="B35" s="64">
        <f>B14-B34</f>
        <v>0</v>
      </c>
      <c r="C35" s="64">
        <f>C14-C34</f>
        <v>0</v>
      </c>
      <c r="D35" s="64">
        <f>D14-D34</f>
        <v>0</v>
      </c>
      <c r="E35" s="64">
        <f>E14-E34</f>
        <v>0</v>
      </c>
      <c r="F35" s="64">
        <f>F14-F34</f>
        <v>0</v>
      </c>
    </row>
    <row r="36" spans="1:11" x14ac:dyDescent="0.2">
      <c r="A36" s="6" t="s">
        <v>12</v>
      </c>
      <c r="B36" s="64">
        <f>B35</f>
        <v>0</v>
      </c>
      <c r="C36" s="64">
        <f>B36+C35</f>
        <v>0</v>
      </c>
      <c r="D36" s="64">
        <f>C36+D35</f>
        <v>0</v>
      </c>
      <c r="E36" s="64">
        <f>D36+E35</f>
        <v>0</v>
      </c>
      <c r="F36" s="64">
        <f>E36+F35</f>
        <v>0</v>
      </c>
    </row>
    <row r="37" spans="1:11" x14ac:dyDescent="0.2">
      <c r="A37" s="12"/>
      <c r="B37" s="13"/>
      <c r="C37" s="2"/>
      <c r="D37" s="2"/>
      <c r="E37" s="2"/>
      <c r="F37" s="2"/>
    </row>
    <row r="38" spans="1:11" x14ac:dyDescent="0.2">
      <c r="A38" s="30"/>
      <c r="B38" s="1"/>
      <c r="C38" s="1"/>
      <c r="D38" s="1"/>
      <c r="E38" s="1"/>
      <c r="F38" s="1"/>
    </row>
    <row r="39" spans="1:11" x14ac:dyDescent="0.2">
      <c r="A39" s="14"/>
      <c r="B39" s="31"/>
    </row>
    <row r="41" spans="1:11" x14ac:dyDescent="0.2">
      <c r="A41" s="7" t="s">
        <v>68</v>
      </c>
      <c r="B41" s="60" t="str">
        <f>IF(B36&gt;0,"N/A", IF(C36&gt;0,1+ABS(B36)/C35,IF(D36&gt;0,2+ABS(C36)/D35,IF(E36&gt;0,3+ABS(D36)/E35,IF(F36&gt;0,4+ABS(E36)/F35,"N/A")))))</f>
        <v>N/A</v>
      </c>
      <c r="C41" s="14" t="s">
        <v>65</v>
      </c>
    </row>
    <row r="42" spans="1:11" x14ac:dyDescent="0.2">
      <c r="A42" s="14"/>
      <c r="B42" s="34"/>
    </row>
    <row r="43" spans="1:11" x14ac:dyDescent="0.2">
      <c r="B43" s="14"/>
    </row>
    <row r="45" spans="1:11" x14ac:dyDescent="0.2">
      <c r="H45" s="29"/>
      <c r="I45" s="29"/>
      <c r="J45" s="29"/>
      <c r="K45" s="29"/>
    </row>
    <row r="46" spans="1:11" x14ac:dyDescent="0.2">
      <c r="H46" s="29"/>
      <c r="I46" s="29"/>
      <c r="J46" s="29"/>
      <c r="K46" s="29"/>
    </row>
    <row r="47" spans="1:11" x14ac:dyDescent="0.2">
      <c r="H47" s="29"/>
      <c r="I47" s="29"/>
      <c r="J47" s="29"/>
      <c r="K47" s="29"/>
    </row>
    <row r="48" spans="1:11" x14ac:dyDescent="0.2">
      <c r="H48" s="29"/>
      <c r="I48" s="29"/>
      <c r="J48" s="29"/>
      <c r="K48" s="29"/>
    </row>
    <row r="49" spans="8:11" x14ac:dyDescent="0.2">
      <c r="H49" s="29"/>
      <c r="I49" s="29"/>
      <c r="J49" s="29"/>
      <c r="K49" s="29"/>
    </row>
  </sheetData>
  <mergeCells count="1">
    <mergeCell ref="A1:F1"/>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9"/>
  <sheetViews>
    <sheetView topLeftCell="A28" workbookViewId="0">
      <selection activeCell="C30" sqref="C30"/>
    </sheetView>
  </sheetViews>
  <sheetFormatPr baseColWidth="10" defaultRowHeight="12.75" x14ac:dyDescent="0.2"/>
  <cols>
    <col min="1" max="1" width="33.42578125" customWidth="1"/>
    <col min="2" max="2" width="17.5703125" customWidth="1"/>
    <col min="3" max="3" width="15.28515625" customWidth="1"/>
    <col min="4" max="4" width="16.5703125" customWidth="1"/>
    <col min="5" max="5" width="16.7109375" customWidth="1"/>
    <col min="6" max="6" width="14.7109375" customWidth="1"/>
  </cols>
  <sheetData>
    <row r="1" spans="1:6" x14ac:dyDescent="0.2">
      <c r="A1" s="129" t="s">
        <v>74</v>
      </c>
      <c r="B1" s="129"/>
      <c r="C1" s="129"/>
      <c r="D1" s="129"/>
      <c r="E1" s="129"/>
      <c r="F1" s="129"/>
    </row>
    <row r="2" spans="1:6" x14ac:dyDescent="0.2">
      <c r="A2" s="7" t="s">
        <v>0</v>
      </c>
      <c r="B2" s="7" t="s">
        <v>1</v>
      </c>
      <c r="C2" s="7" t="s">
        <v>2</v>
      </c>
      <c r="D2" s="7" t="s">
        <v>3</v>
      </c>
      <c r="E2" s="7" t="s">
        <v>4</v>
      </c>
      <c r="F2" s="7" t="s">
        <v>5</v>
      </c>
    </row>
    <row r="3" spans="1:6" x14ac:dyDescent="0.2">
      <c r="A3" s="35" t="str">
        <f>'Payback Analysis'!A5</f>
        <v>Cost reduction or avoidance</v>
      </c>
      <c r="B3" s="61">
        <f>'Payback Analysis'!B5</f>
        <v>0</v>
      </c>
      <c r="C3" s="61">
        <f>'Payback Analysis'!C5</f>
        <v>0</v>
      </c>
      <c r="D3" s="61">
        <f>'Payback Analysis'!D5</f>
        <v>0</v>
      </c>
      <c r="E3" s="61">
        <f>'Payback Analysis'!E5</f>
        <v>0</v>
      </c>
      <c r="F3" s="61">
        <f>'Payback Analysis'!F5</f>
        <v>0</v>
      </c>
    </row>
    <row r="4" spans="1:6" x14ac:dyDescent="0.2">
      <c r="A4" s="35" t="str">
        <f>'Payback Analysis'!A6</f>
        <v>Error reduction</v>
      </c>
      <c r="B4" s="61">
        <f>'Payback Analysis'!B6</f>
        <v>0</v>
      </c>
      <c r="C4" s="61">
        <f>'Payback Analysis'!C6</f>
        <v>0</v>
      </c>
      <c r="D4" s="61">
        <f>'Payback Analysis'!D6</f>
        <v>0</v>
      </c>
      <c r="E4" s="61">
        <f>'Payback Analysis'!E6</f>
        <v>0</v>
      </c>
      <c r="F4" s="61">
        <f>'Payback Analysis'!F6</f>
        <v>0</v>
      </c>
    </row>
    <row r="5" spans="1:6" x14ac:dyDescent="0.2">
      <c r="A5" s="35" t="str">
        <f>'Payback Analysis'!A7</f>
        <v>Increased flexibility to customize solutions</v>
      </c>
      <c r="B5" s="61">
        <f>'Payback Analysis'!B7</f>
        <v>0</v>
      </c>
      <c r="C5" s="61">
        <f>'Payback Analysis'!C7</f>
        <v>0</v>
      </c>
      <c r="D5" s="61">
        <f>'Payback Analysis'!D7</f>
        <v>0</v>
      </c>
      <c r="E5" s="61">
        <f>'Payback Analysis'!E7</f>
        <v>0</v>
      </c>
      <c r="F5" s="61">
        <f>'Payback Analysis'!F7</f>
        <v>0</v>
      </c>
    </row>
    <row r="6" spans="1:6" x14ac:dyDescent="0.2">
      <c r="A6" s="35" t="str">
        <f>'Payback Analysis'!A8</f>
        <v>Savings for not having to travel to install the solution</v>
      </c>
      <c r="B6" s="61">
        <f>'Payback Analysis'!B8</f>
        <v>0</v>
      </c>
      <c r="C6" s="61">
        <f>'Payback Analysis'!C8</f>
        <v>0</v>
      </c>
      <c r="D6" s="61">
        <f>'Payback Analysis'!D8</f>
        <v>0</v>
      </c>
      <c r="E6" s="61">
        <f>'Payback Analysis'!E8</f>
        <v>0</v>
      </c>
      <c r="F6" s="61">
        <f>'Payback Analysis'!F8</f>
        <v>0</v>
      </c>
    </row>
    <row r="7" spans="1:6" x14ac:dyDescent="0.2">
      <c r="A7" s="35" t="str">
        <f>'Payback Analysis'!A9</f>
        <v>Savings for not having to maintain several versions of an application for different environments</v>
      </c>
      <c r="B7" s="61">
        <f>'Payback Analysis'!B9</f>
        <v>0</v>
      </c>
      <c r="C7" s="61">
        <f>'Payback Analysis'!C9</f>
        <v>0</v>
      </c>
      <c r="D7" s="61">
        <f>'Payback Analysis'!D9</f>
        <v>0</v>
      </c>
      <c r="E7" s="61">
        <f>'Payback Analysis'!E9</f>
        <v>0</v>
      </c>
      <c r="F7" s="61">
        <f>'Payback Analysis'!F9</f>
        <v>0</v>
      </c>
    </row>
    <row r="8" spans="1:6" x14ac:dyDescent="0.2">
      <c r="A8" s="35" t="str">
        <f>'Payback Analysis'!A10</f>
        <v>Improvement in management planning and control</v>
      </c>
      <c r="B8" s="61">
        <f>'Payback Analysis'!B10</f>
        <v>0</v>
      </c>
      <c r="C8" s="61">
        <f>'Payback Analysis'!C10</f>
        <v>0</v>
      </c>
      <c r="D8" s="61">
        <f>'Payback Analysis'!D10</f>
        <v>0</v>
      </c>
      <c r="E8" s="61">
        <f>'Payback Analysis'!E10</f>
        <v>0</v>
      </c>
      <c r="F8" s="61">
        <f>'Payback Analysis'!F10</f>
        <v>0</v>
      </c>
    </row>
    <row r="9" spans="1:6" x14ac:dyDescent="0.2">
      <c r="A9" s="35" t="str">
        <f>'Payback Analysis'!A11</f>
        <v>Savings for reusing code</v>
      </c>
      <c r="B9" s="61">
        <f>'Payback Analysis'!B11</f>
        <v>0</v>
      </c>
      <c r="C9" s="61">
        <f>'Payback Analysis'!C11</f>
        <v>0</v>
      </c>
      <c r="D9" s="61">
        <f>'Payback Analysis'!D11</f>
        <v>0</v>
      </c>
      <c r="E9" s="61">
        <f>'Payback Analysis'!E11</f>
        <v>0</v>
      </c>
      <c r="F9" s="61">
        <f>'Payback Analysis'!F11</f>
        <v>0</v>
      </c>
    </row>
    <row r="10" spans="1:6" x14ac:dyDescent="0.2">
      <c r="A10" s="37">
        <f>'Payback Analysis'!A12</f>
        <v>0</v>
      </c>
      <c r="B10" s="61">
        <f>'Payback Analysis'!B12</f>
        <v>0</v>
      </c>
      <c r="C10" s="61">
        <f>'Payback Analysis'!C12</f>
        <v>0</v>
      </c>
      <c r="D10" s="61">
        <f>'Payback Analysis'!D12</f>
        <v>0</v>
      </c>
      <c r="E10" s="61">
        <f>'Payback Analysis'!E12</f>
        <v>0</v>
      </c>
      <c r="F10" s="61">
        <f>'Payback Analysis'!F12</f>
        <v>0</v>
      </c>
    </row>
    <row r="11" spans="1:6" x14ac:dyDescent="0.2">
      <c r="A11" s="37">
        <f>'Payback Analysis'!A13</f>
        <v>0</v>
      </c>
      <c r="B11" s="61">
        <f>'Payback Analysis'!B13</f>
        <v>0</v>
      </c>
      <c r="C11" s="61">
        <f>'Payback Analysis'!C13</f>
        <v>0</v>
      </c>
      <c r="D11" s="61">
        <f>'Payback Analysis'!D13</f>
        <v>0</v>
      </c>
      <c r="E11" s="61">
        <f>'Payback Analysis'!E13</f>
        <v>0</v>
      </c>
      <c r="F11" s="61">
        <f>'Payback Analysis'!F13</f>
        <v>0</v>
      </c>
    </row>
    <row r="12" spans="1:6" x14ac:dyDescent="0.2">
      <c r="A12" s="9" t="s">
        <v>6</v>
      </c>
      <c r="B12" s="10">
        <f>SUM(B3:B11)</f>
        <v>0</v>
      </c>
      <c r="C12" s="10">
        <f>SUM(C3:C11)</f>
        <v>0</v>
      </c>
      <c r="D12" s="10">
        <f>SUM(D3:D11)</f>
        <v>0</v>
      </c>
      <c r="E12" s="10">
        <f>SUM(E3:E11)</f>
        <v>0</v>
      </c>
      <c r="F12" s="10">
        <f>SUM(F3:F11)</f>
        <v>0</v>
      </c>
    </row>
    <row r="13" spans="1:6" x14ac:dyDescent="0.2">
      <c r="A13" s="5" t="s">
        <v>7</v>
      </c>
      <c r="B13" s="5" t="s">
        <v>1</v>
      </c>
      <c r="C13" s="5" t="s">
        <v>2</v>
      </c>
      <c r="D13" s="5" t="s">
        <v>3</v>
      </c>
      <c r="E13" s="5" t="s">
        <v>4</v>
      </c>
      <c r="F13" s="5" t="s">
        <v>5</v>
      </c>
    </row>
    <row r="14" spans="1:6" x14ac:dyDescent="0.2">
      <c r="A14" s="41" t="s">
        <v>87</v>
      </c>
      <c r="B14" s="41"/>
      <c r="C14" s="41"/>
      <c r="D14" s="41"/>
      <c r="E14" s="41"/>
      <c r="F14" s="41"/>
    </row>
    <row r="15" spans="1:6" x14ac:dyDescent="0.2">
      <c r="A15" s="6" t="str">
        <f>'Payback Analysis'!A17</f>
        <v>Development costs</v>
      </c>
      <c r="B15" s="55">
        <f>'Payback Analysis'!B17</f>
        <v>0</v>
      </c>
      <c r="C15" s="48">
        <f>'Payback Analysis'!C17</f>
        <v>0</v>
      </c>
      <c r="D15" s="48">
        <f>'Payback Analysis'!D17</f>
        <v>0</v>
      </c>
      <c r="E15" s="48">
        <f>'Payback Analysis'!E17</f>
        <v>0</v>
      </c>
      <c r="F15" s="48">
        <f>'Payback Analysis'!F17</f>
        <v>0</v>
      </c>
    </row>
    <row r="16" spans="1:6" x14ac:dyDescent="0.2">
      <c r="A16" s="6" t="str">
        <f>'Payback Analysis'!A18</f>
        <v>Creation of the new IaaS (in the case of a private cloud)</v>
      </c>
      <c r="B16" s="55">
        <f>'Payback Analysis'!B18</f>
        <v>0</v>
      </c>
      <c r="C16" s="48">
        <f>'Payback Analysis'!C18</f>
        <v>0</v>
      </c>
      <c r="D16" s="48">
        <f>'Payback Analysis'!D18</f>
        <v>0</v>
      </c>
      <c r="E16" s="48">
        <f>'Payback Analysis'!E18</f>
        <v>0</v>
      </c>
      <c r="F16" s="48">
        <f>'Payback Analysis'!F18</f>
        <v>0</v>
      </c>
    </row>
    <row r="17" spans="1:6" x14ac:dyDescent="0.2">
      <c r="A17" s="6" t="str">
        <f>'Payback Analysis'!A19</f>
        <v>New software licenses</v>
      </c>
      <c r="B17" s="55">
        <f>'Payback Analysis'!B19</f>
        <v>0</v>
      </c>
      <c r="C17" s="48">
        <f>'Payback Analysis'!C19</f>
        <v>0</v>
      </c>
      <c r="D17" s="48">
        <f>'Payback Analysis'!D19</f>
        <v>0</v>
      </c>
      <c r="E17" s="48">
        <f>'Payback Analysis'!E19</f>
        <v>0</v>
      </c>
      <c r="F17" s="48">
        <f>'Payback Analysis'!F19</f>
        <v>0</v>
      </c>
    </row>
    <row r="18" spans="1:6" x14ac:dyDescent="0.2">
      <c r="A18" s="6" t="str">
        <f>'Payback Analysis'!A20</f>
        <v>User training</v>
      </c>
      <c r="B18" s="55">
        <f>'Payback Analysis'!B20</f>
        <v>0</v>
      </c>
      <c r="C18" s="48">
        <f>'Payback Analysis'!C20</f>
        <v>0</v>
      </c>
      <c r="D18" s="48">
        <f>'Payback Analysis'!D20</f>
        <v>0</v>
      </c>
      <c r="E18" s="48">
        <f>'Payback Analysis'!E20</f>
        <v>0</v>
      </c>
      <c r="F18" s="48">
        <f>'Payback Analysis'!F20</f>
        <v>0</v>
      </c>
    </row>
    <row r="19" spans="1:6" x14ac:dyDescent="0.2">
      <c r="A19" s="6" t="str">
        <f>'Payback Analysis'!A21</f>
        <v>Adequation and institutionalisation of the organisational processes</v>
      </c>
      <c r="B19" s="55">
        <f>'Payback Analysis'!B21</f>
        <v>0</v>
      </c>
      <c r="C19" s="48">
        <f>'Payback Analysis'!C21</f>
        <v>0</v>
      </c>
      <c r="D19" s="48">
        <f>'Payback Analysis'!D21</f>
        <v>0</v>
      </c>
      <c r="E19" s="48">
        <f>'Payback Analysis'!E21</f>
        <v>0</v>
      </c>
      <c r="F19" s="48">
        <f>'Payback Analysis'!F21</f>
        <v>0</v>
      </c>
    </row>
    <row r="20" spans="1:6" x14ac:dyDescent="0.2">
      <c r="A20" s="6" t="str">
        <f>'Payback Analysis'!A22</f>
        <v>Other</v>
      </c>
      <c r="B20" s="55">
        <f>'Payback Analysis'!B22</f>
        <v>0</v>
      </c>
      <c r="C20" s="48">
        <f>'Payback Analysis'!C22</f>
        <v>0</v>
      </c>
      <c r="D20" s="48">
        <f>'Payback Analysis'!D22</f>
        <v>0</v>
      </c>
      <c r="E20" s="48">
        <f>'Payback Analysis'!E22</f>
        <v>0</v>
      </c>
      <c r="F20" s="48">
        <f>'Payback Analysis'!F22</f>
        <v>0</v>
      </c>
    </row>
    <row r="21" spans="1:6" x14ac:dyDescent="0.2">
      <c r="A21" s="6" t="str">
        <f>'Payback Analysis'!A23</f>
        <v>Other</v>
      </c>
      <c r="B21" s="55">
        <f>'Payback Analysis'!B23</f>
        <v>0</v>
      </c>
      <c r="C21" s="48">
        <f>'Payback Analysis'!C23</f>
        <v>0</v>
      </c>
      <c r="D21" s="48">
        <f>'Payback Analysis'!D23</f>
        <v>0</v>
      </c>
      <c r="E21" s="48">
        <f>'Payback Analysis'!E23</f>
        <v>0</v>
      </c>
      <c r="F21" s="48">
        <f>'Payback Analysis'!F23</f>
        <v>0</v>
      </c>
    </row>
    <row r="22" spans="1:6" x14ac:dyDescent="0.2">
      <c r="A22" s="6" t="str">
        <f>'Payback Analysis'!A24</f>
        <v>Other</v>
      </c>
      <c r="B22" s="55">
        <f>'Payback Analysis'!B24</f>
        <v>0</v>
      </c>
      <c r="C22" s="48">
        <f>'Payback Analysis'!C24</f>
        <v>0</v>
      </c>
      <c r="D22" s="48">
        <f>'Payback Analysis'!D24</f>
        <v>0</v>
      </c>
      <c r="E22" s="48">
        <f>'Payback Analysis'!E24</f>
        <v>0</v>
      </c>
      <c r="F22" s="48">
        <f>'Payback Analysis'!F24</f>
        <v>0</v>
      </c>
    </row>
    <row r="23" spans="1:6" x14ac:dyDescent="0.2">
      <c r="A23" s="41" t="s">
        <v>85</v>
      </c>
      <c r="B23" s="41" t="s">
        <v>85</v>
      </c>
      <c r="C23" s="41" t="s">
        <v>85</v>
      </c>
      <c r="D23" s="41" t="s">
        <v>85</v>
      </c>
      <c r="E23" s="41" t="s">
        <v>85</v>
      </c>
      <c r="F23" s="41" t="s">
        <v>85</v>
      </c>
    </row>
    <row r="24" spans="1:6" x14ac:dyDescent="0.2">
      <c r="A24" s="6" t="str">
        <f>'Payback Analysis'!A26</f>
        <v>Application software maintenance and update</v>
      </c>
      <c r="B24" s="55">
        <f>'Payback Analysis'!B26</f>
        <v>0</v>
      </c>
      <c r="C24" s="55">
        <f>'Payback Analysis'!C26</f>
        <v>0</v>
      </c>
      <c r="D24" s="55">
        <f>'Payback Analysis'!D26</f>
        <v>0</v>
      </c>
      <c r="E24" s="55">
        <f>'Payback Analysis'!E26</f>
        <v>0</v>
      </c>
      <c r="F24" s="55">
        <f>'Payback Analysis'!F26</f>
        <v>0</v>
      </c>
    </row>
    <row r="25" spans="1:6" x14ac:dyDescent="0.2">
      <c r="A25" s="6" t="str">
        <f>'Payback Analysis'!A27</f>
        <v>IaaS Maintenance (in the case of a private cloud)</v>
      </c>
      <c r="B25" s="55">
        <f>'Payback Analysis'!B27</f>
        <v>0</v>
      </c>
      <c r="C25" s="55">
        <f>'Payback Analysis'!C27</f>
        <v>0</v>
      </c>
      <c r="D25" s="55">
        <f>'Payback Analysis'!D27</f>
        <v>0</v>
      </c>
      <c r="E25" s="55">
        <f>'Payback Analysis'!E27</f>
        <v>0</v>
      </c>
      <c r="F25" s="55">
        <f>'Payback Analysis'!F27</f>
        <v>0</v>
      </c>
    </row>
    <row r="26" spans="1:6" x14ac:dyDescent="0.2">
      <c r="A26" s="6" t="str">
        <f>'Payback Analysis'!A28</f>
        <v>Cloud provider (in case of a public cloud provider)</v>
      </c>
      <c r="B26" s="55">
        <f>'Payback Analysis'!B28</f>
        <v>0</v>
      </c>
      <c r="C26" s="55">
        <f>'Payback Analysis'!C28</f>
        <v>0</v>
      </c>
      <c r="D26" s="55">
        <f>'Payback Analysis'!D28</f>
        <v>0</v>
      </c>
      <c r="E26" s="55">
        <f>'Payback Analysis'!E28</f>
        <v>0</v>
      </c>
      <c r="F26" s="55">
        <f>'Payback Analysis'!F28</f>
        <v>0</v>
      </c>
    </row>
    <row r="27" spans="1:6" x14ac:dyDescent="0.2">
      <c r="A27" s="6" t="str">
        <f>'Payback Analysis'!A29</f>
        <v>New application functionalities</v>
      </c>
      <c r="B27" s="55">
        <f>'Payback Analysis'!B29</f>
        <v>0</v>
      </c>
      <c r="C27" s="55">
        <f>'Payback Analysis'!C29</f>
        <v>0</v>
      </c>
      <c r="D27" s="55">
        <f>'Payback Analysis'!D29</f>
        <v>0</v>
      </c>
      <c r="E27" s="55">
        <f>'Payback Analysis'!E29</f>
        <v>0</v>
      </c>
      <c r="F27" s="55">
        <f>'Payback Analysis'!F29</f>
        <v>0</v>
      </c>
    </row>
    <row r="28" spans="1:6" x14ac:dyDescent="0.2">
      <c r="A28" s="6" t="str">
        <f>'Payback Analysis'!A30</f>
        <v>Marketing</v>
      </c>
      <c r="B28" s="55">
        <f>'Payback Analysis'!B30</f>
        <v>0</v>
      </c>
      <c r="C28" s="55">
        <f>'Payback Analysis'!C30</f>
        <v>0</v>
      </c>
      <c r="D28" s="55">
        <f>'Payback Analysis'!D30</f>
        <v>0</v>
      </c>
      <c r="E28" s="55">
        <f>'Payback Analysis'!E30</f>
        <v>0</v>
      </c>
      <c r="F28" s="55">
        <f>'Payback Analysis'!F30</f>
        <v>0</v>
      </c>
    </row>
    <row r="29" spans="1:6" x14ac:dyDescent="0.2">
      <c r="A29" s="6" t="str">
        <f>'Payback Analysis'!A31</f>
        <v>Helpdesk service</v>
      </c>
      <c r="B29" s="55">
        <f>'Payback Analysis'!B31</f>
        <v>0</v>
      </c>
      <c r="C29" s="55">
        <f>'Payback Analysis'!C31</f>
        <v>0</v>
      </c>
      <c r="D29" s="55">
        <f>'Payback Analysis'!D31</f>
        <v>0</v>
      </c>
      <c r="E29" s="55">
        <f>'Payback Analysis'!E31</f>
        <v>0</v>
      </c>
      <c r="F29" s="55">
        <f>'Payback Analysis'!F31</f>
        <v>0</v>
      </c>
    </row>
    <row r="30" spans="1:6" x14ac:dyDescent="0.2">
      <c r="A30" s="6" t="str">
        <f>'Payback Analysis'!A32</f>
        <v>Customer service</v>
      </c>
      <c r="B30" s="55">
        <f>'Payback Analysis'!B32</f>
        <v>0</v>
      </c>
      <c r="C30" s="55">
        <f>'Payback Analysis'!C32</f>
        <v>0</v>
      </c>
      <c r="D30" s="55">
        <f>'Payback Analysis'!D32</f>
        <v>0</v>
      </c>
      <c r="E30" s="55">
        <f>'Payback Analysis'!E32</f>
        <v>0</v>
      </c>
      <c r="F30" s="55">
        <f>'Payback Analysis'!F32</f>
        <v>0</v>
      </c>
    </row>
    <row r="31" spans="1:6" x14ac:dyDescent="0.2">
      <c r="A31" s="6" t="str">
        <f>'Payback Analysis'!A33</f>
        <v>Other</v>
      </c>
      <c r="B31" s="55">
        <f>'Payback Analysis'!B33</f>
        <v>0</v>
      </c>
      <c r="C31" s="55">
        <f>'Payback Analysis'!C33</f>
        <v>0</v>
      </c>
      <c r="D31" s="55">
        <f>'Payback Analysis'!D33</f>
        <v>0</v>
      </c>
      <c r="E31" s="55">
        <f>'Payback Analysis'!E33</f>
        <v>0</v>
      </c>
      <c r="F31" s="55">
        <f>'Payback Analysis'!F33</f>
        <v>0</v>
      </c>
    </row>
    <row r="32" spans="1:6" x14ac:dyDescent="0.2">
      <c r="A32" s="6"/>
      <c r="B32" s="55"/>
      <c r="C32" s="55"/>
      <c r="D32" s="55"/>
      <c r="E32" s="55"/>
      <c r="F32" s="55"/>
    </row>
    <row r="33" spans="1:6" x14ac:dyDescent="0.2">
      <c r="A33" s="6"/>
      <c r="B33" s="55"/>
      <c r="C33" s="55"/>
      <c r="D33" s="55"/>
      <c r="E33" s="55"/>
      <c r="F33" s="55"/>
    </row>
    <row r="34" spans="1:6" x14ac:dyDescent="0.2">
      <c r="A34" s="6"/>
      <c r="B34" s="55"/>
      <c r="C34" s="55"/>
      <c r="D34" s="55"/>
      <c r="E34" s="55"/>
      <c r="F34" s="55"/>
    </row>
    <row r="35" spans="1:6" x14ac:dyDescent="0.2">
      <c r="A35" s="7" t="s">
        <v>10</v>
      </c>
      <c r="B35" s="11">
        <f>SUM(B15:B34)</f>
        <v>0</v>
      </c>
      <c r="C35" s="11">
        <f>SUM(C15:C34)</f>
        <v>0</v>
      </c>
      <c r="D35" s="11">
        <f>SUM(D15:D34)</f>
        <v>0</v>
      </c>
      <c r="E35" s="11">
        <f>SUM(E15:E34)</f>
        <v>0</v>
      </c>
      <c r="F35" s="11">
        <f>SUM(F15:F34)</f>
        <v>0</v>
      </c>
    </row>
    <row r="36" spans="1:6" x14ac:dyDescent="0.2">
      <c r="A36" s="6" t="s">
        <v>11</v>
      </c>
      <c r="B36" s="59">
        <f>B12-B35</f>
        <v>0</v>
      </c>
      <c r="C36" s="59">
        <f>C12-C35</f>
        <v>0</v>
      </c>
      <c r="D36" s="59">
        <f>D12-D35</f>
        <v>0</v>
      </c>
      <c r="E36" s="59">
        <f>E12-E35</f>
        <v>0</v>
      </c>
      <c r="F36" s="59">
        <f>F12-F35</f>
        <v>0</v>
      </c>
    </row>
    <row r="37" spans="1:6" x14ac:dyDescent="0.2">
      <c r="A37" s="6" t="s">
        <v>12</v>
      </c>
      <c r="B37" s="59">
        <f>B36</f>
        <v>0</v>
      </c>
      <c r="C37" s="59">
        <f>B37+C36</f>
        <v>0</v>
      </c>
      <c r="D37" s="59">
        <f>C37+D36</f>
        <v>0</v>
      </c>
      <c r="E37" s="59">
        <f>D37+E36</f>
        <v>0</v>
      </c>
      <c r="F37" s="59">
        <f>E37+F36</f>
        <v>0</v>
      </c>
    </row>
    <row r="38" spans="1:6" x14ac:dyDescent="0.2">
      <c r="A38" s="6" t="s">
        <v>72</v>
      </c>
      <c r="B38" s="59">
        <f>NPV(5%,B36)</f>
        <v>0</v>
      </c>
      <c r="C38" s="59">
        <f>C36*1/(1+0.05)^2</f>
        <v>0</v>
      </c>
      <c r="D38" s="59">
        <f>D36*1/(1+0.05)^3</f>
        <v>0</v>
      </c>
      <c r="E38" s="59">
        <f>E36*1/(1+0.05)^4</f>
        <v>0</v>
      </c>
      <c r="F38" s="59">
        <f>F36*1/(1+0.05)^5</f>
        <v>0</v>
      </c>
    </row>
    <row r="39" spans="1:6" x14ac:dyDescent="0.2">
      <c r="A39" s="6" t="s">
        <v>73</v>
      </c>
      <c r="B39" s="59">
        <f>B38</f>
        <v>0</v>
      </c>
      <c r="C39" s="59">
        <f>B39+C38</f>
        <v>0</v>
      </c>
      <c r="D39" s="59">
        <f>C39+D38</f>
        <v>0</v>
      </c>
      <c r="E39" s="59">
        <f>D39+E38</f>
        <v>0</v>
      </c>
      <c r="F39" s="59">
        <f>E39+F38</f>
        <v>0</v>
      </c>
    </row>
  </sheetData>
  <mergeCells count="1">
    <mergeCell ref="A1:F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17"/>
  <sheetViews>
    <sheetView workbookViewId="0">
      <selection activeCell="G22" sqref="G22"/>
    </sheetView>
  </sheetViews>
  <sheetFormatPr baseColWidth="10" defaultRowHeight="12.75" x14ac:dyDescent="0.2"/>
  <cols>
    <col min="1" max="1" width="22.5703125" customWidth="1"/>
    <col min="5" max="8" width="12.28515625" bestFit="1" customWidth="1"/>
  </cols>
  <sheetData>
    <row r="1" spans="1:8" x14ac:dyDescent="0.2">
      <c r="A1" s="130" t="s">
        <v>90</v>
      </c>
      <c r="B1" s="130"/>
      <c r="C1" s="130"/>
      <c r="D1" s="130"/>
      <c r="E1" s="130"/>
      <c r="F1" s="130"/>
      <c r="G1" s="130"/>
    </row>
    <row r="2" spans="1:8" x14ac:dyDescent="0.2">
      <c r="A2" s="129"/>
      <c r="B2" s="129"/>
      <c r="C2" s="129"/>
      <c r="D2" s="129"/>
      <c r="E2" s="129"/>
      <c r="F2" s="129"/>
      <c r="G2" s="129"/>
      <c r="H2" s="2"/>
    </row>
    <row r="3" spans="1:8" x14ac:dyDescent="0.2">
      <c r="A3" s="38" t="s">
        <v>83</v>
      </c>
      <c r="B3" s="42">
        <v>0</v>
      </c>
      <c r="C3" s="42">
        <v>1</v>
      </c>
      <c r="D3" s="42">
        <v>2</v>
      </c>
      <c r="E3" s="42">
        <v>3</v>
      </c>
      <c r="F3" s="42">
        <v>4</v>
      </c>
      <c r="G3" s="42">
        <v>5</v>
      </c>
      <c r="H3" s="7" t="s">
        <v>89</v>
      </c>
    </row>
    <row r="4" spans="1:8" x14ac:dyDescent="0.2">
      <c r="A4" s="39" t="s">
        <v>75</v>
      </c>
      <c r="B4" s="53">
        <v>0</v>
      </c>
      <c r="C4" s="53">
        <f>'Payback Analysis'!B14</f>
        <v>0</v>
      </c>
      <c r="D4" s="53">
        <f>'Payback Analysis'!C14</f>
        <v>0</v>
      </c>
      <c r="E4" s="53">
        <f>'Payback Analysis'!D14</f>
        <v>0</v>
      </c>
      <c r="F4" s="53">
        <f>'Payback Analysis'!E14</f>
        <v>0</v>
      </c>
      <c r="G4" s="53">
        <f>'Payback Analysis'!F14</f>
        <v>0</v>
      </c>
      <c r="H4" s="62"/>
    </row>
    <row r="5" spans="1:8" x14ac:dyDescent="0.2">
      <c r="A5" s="2" t="s">
        <v>76</v>
      </c>
      <c r="B5" s="62">
        <f t="shared" ref="B5:G5" si="0">1/(1+12%)^B3</f>
        <v>1</v>
      </c>
      <c r="C5" s="62">
        <f t="shared" si="0"/>
        <v>0.89285714285714279</v>
      </c>
      <c r="D5" s="62">
        <f t="shared" si="0"/>
        <v>0.79719387755102034</v>
      </c>
      <c r="E5" s="62">
        <f t="shared" si="0"/>
        <v>0.71178024781341087</v>
      </c>
      <c r="F5" s="62">
        <f t="shared" si="0"/>
        <v>0.63551807840483121</v>
      </c>
      <c r="G5" s="62">
        <f t="shared" si="0"/>
        <v>0.56742685571859919</v>
      </c>
      <c r="H5" s="62"/>
    </row>
    <row r="6" spans="1:8" x14ac:dyDescent="0.2">
      <c r="A6" s="2" t="s">
        <v>77</v>
      </c>
      <c r="B6" s="62">
        <f t="shared" ref="B6:G6" si="1">B4*B5</f>
        <v>0</v>
      </c>
      <c r="C6" s="62">
        <f t="shared" si="1"/>
        <v>0</v>
      </c>
      <c r="D6" s="62">
        <f t="shared" si="1"/>
        <v>0</v>
      </c>
      <c r="E6" s="62">
        <f t="shared" si="1"/>
        <v>0</v>
      </c>
      <c r="F6" s="62">
        <f t="shared" si="1"/>
        <v>0</v>
      </c>
      <c r="G6" s="62">
        <f t="shared" si="1"/>
        <v>0</v>
      </c>
      <c r="H6" s="62"/>
    </row>
    <row r="7" spans="1:8" x14ac:dyDescent="0.2">
      <c r="A7" s="13" t="s">
        <v>78</v>
      </c>
      <c r="B7" s="63">
        <f>B6</f>
        <v>0</v>
      </c>
      <c r="C7" s="63">
        <f t="shared" ref="C7:H7" si="2">B7+C6</f>
        <v>0</v>
      </c>
      <c r="D7" s="63">
        <f t="shared" si="2"/>
        <v>0</v>
      </c>
      <c r="E7" s="63">
        <f t="shared" si="2"/>
        <v>0</v>
      </c>
      <c r="F7" s="63">
        <f t="shared" si="2"/>
        <v>0</v>
      </c>
      <c r="G7" s="63">
        <f t="shared" si="2"/>
        <v>0</v>
      </c>
      <c r="H7" s="63">
        <f t="shared" si="2"/>
        <v>0</v>
      </c>
    </row>
    <row r="8" spans="1:8" x14ac:dyDescent="0.2">
      <c r="A8" s="2"/>
      <c r="B8" s="62"/>
      <c r="C8" s="62"/>
      <c r="D8" s="62"/>
      <c r="E8" s="62"/>
      <c r="F8" s="62"/>
      <c r="G8" s="62"/>
      <c r="H8" s="62"/>
    </row>
    <row r="9" spans="1:8" x14ac:dyDescent="0.2">
      <c r="A9" s="2" t="s">
        <v>79</v>
      </c>
      <c r="B9" s="53">
        <f>-'Payback Analysis'!B16</f>
        <v>0</v>
      </c>
      <c r="C9" s="62"/>
      <c r="D9" s="62"/>
      <c r="E9" s="62"/>
      <c r="F9" s="62"/>
      <c r="G9" s="62"/>
      <c r="H9" s="62"/>
    </row>
    <row r="10" spans="1:8" x14ac:dyDescent="0.2">
      <c r="A10" s="2" t="s">
        <v>80</v>
      </c>
      <c r="B10" s="53">
        <f>-'Payback Analysis'!B25</f>
        <v>0</v>
      </c>
      <c r="C10" s="53">
        <f>-'Payback Analysis'!C25</f>
        <v>0</v>
      </c>
      <c r="D10" s="53">
        <f>-'Payback Analysis'!D25</f>
        <v>0</v>
      </c>
      <c r="E10" s="53">
        <f>-'Payback Analysis'!E25</f>
        <v>0</v>
      </c>
      <c r="F10" s="53">
        <f>-'Payback Analysis'!F25</f>
        <v>0</v>
      </c>
      <c r="G10" s="53">
        <f>-'Payback Analysis'!G25</f>
        <v>0</v>
      </c>
      <c r="H10" s="62"/>
    </row>
    <row r="11" spans="1:8" x14ac:dyDescent="0.2">
      <c r="A11" s="2" t="s">
        <v>76</v>
      </c>
      <c r="B11" s="62">
        <f t="shared" ref="B11:G11" si="3">1/(1+12%)^B3</f>
        <v>1</v>
      </c>
      <c r="C11" s="62">
        <f t="shared" si="3"/>
        <v>0.89285714285714279</v>
      </c>
      <c r="D11" s="62">
        <f t="shared" si="3"/>
        <v>0.79719387755102034</v>
      </c>
      <c r="E11" s="62">
        <f t="shared" si="3"/>
        <v>0.71178024781341087</v>
      </c>
      <c r="F11" s="62">
        <f t="shared" si="3"/>
        <v>0.63551807840483121</v>
      </c>
      <c r="G11" s="62">
        <f t="shared" si="3"/>
        <v>0.56742685571859919</v>
      </c>
      <c r="H11" s="62"/>
    </row>
    <row r="12" spans="1:8" x14ac:dyDescent="0.2">
      <c r="A12" s="43" t="s">
        <v>86</v>
      </c>
      <c r="B12" s="62">
        <f t="shared" ref="B12:G12" si="4">(B9+B10)*B11</f>
        <v>0</v>
      </c>
      <c r="C12" s="62">
        <f t="shared" si="4"/>
        <v>0</v>
      </c>
      <c r="D12" s="62">
        <f t="shared" si="4"/>
        <v>0</v>
      </c>
      <c r="E12" s="62">
        <f t="shared" si="4"/>
        <v>0</v>
      </c>
      <c r="F12" s="62">
        <f t="shared" si="4"/>
        <v>0</v>
      </c>
      <c r="G12" s="62">
        <f t="shared" si="4"/>
        <v>0</v>
      </c>
      <c r="H12" s="62"/>
    </row>
    <row r="13" spans="1:8" x14ac:dyDescent="0.2">
      <c r="A13" s="13" t="s">
        <v>81</v>
      </c>
      <c r="B13" s="63">
        <f>B12</f>
        <v>0</v>
      </c>
      <c r="C13" s="63">
        <f t="shared" ref="C13:H13" si="5">B13+C12</f>
        <v>0</v>
      </c>
      <c r="D13" s="63">
        <f t="shared" si="5"/>
        <v>0</v>
      </c>
      <c r="E13" s="63">
        <f t="shared" si="5"/>
        <v>0</v>
      </c>
      <c r="F13" s="63">
        <f t="shared" si="5"/>
        <v>0</v>
      </c>
      <c r="G13" s="63">
        <f t="shared" si="5"/>
        <v>0</v>
      </c>
      <c r="H13" s="63">
        <f t="shared" si="5"/>
        <v>0</v>
      </c>
    </row>
    <row r="14" spans="1:8" x14ac:dyDescent="0.2">
      <c r="A14" s="2"/>
      <c r="B14" s="62"/>
      <c r="C14" s="62"/>
      <c r="D14" s="62"/>
      <c r="E14" s="62"/>
      <c r="F14" s="62"/>
      <c r="G14" s="62"/>
      <c r="H14" s="63"/>
    </row>
    <row r="15" spans="1:8" x14ac:dyDescent="0.2">
      <c r="A15" s="13" t="s">
        <v>82</v>
      </c>
      <c r="B15" s="65">
        <f t="shared" ref="B15:G15" si="6">B7+B13</f>
        <v>0</v>
      </c>
      <c r="C15" s="65">
        <f t="shared" si="6"/>
        <v>0</v>
      </c>
      <c r="D15" s="65">
        <f t="shared" si="6"/>
        <v>0</v>
      </c>
      <c r="E15" s="65">
        <f t="shared" si="6"/>
        <v>0</v>
      </c>
      <c r="F15" s="65">
        <f t="shared" si="6"/>
        <v>0</v>
      </c>
      <c r="G15" s="65">
        <f t="shared" si="6"/>
        <v>0</v>
      </c>
      <c r="H15" s="64"/>
    </row>
    <row r="17" spans="1:8" x14ac:dyDescent="0.2">
      <c r="A17" s="47" t="s">
        <v>88</v>
      </c>
      <c r="B17" s="66"/>
      <c r="C17" s="67" t="str">
        <f>IF(C$13=0,"",(C$7+C$13)/-C$13)</f>
        <v/>
      </c>
      <c r="D17" s="67" t="str">
        <f t="shared" ref="D17:G17" si="7">IF(D$13=0,"",(D$7+D$13)/-D$13)</f>
        <v/>
      </c>
      <c r="E17" s="67" t="str">
        <f t="shared" si="7"/>
        <v/>
      </c>
      <c r="F17" s="67" t="str">
        <f t="shared" si="7"/>
        <v/>
      </c>
      <c r="G17" s="67" t="str">
        <f t="shared" si="7"/>
        <v/>
      </c>
      <c r="H17" s="68"/>
    </row>
  </sheetData>
  <mergeCells count="2">
    <mergeCell ref="A1:G1"/>
    <mergeCell ref="A2:G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election activeCell="A2" sqref="A2"/>
    </sheetView>
  </sheetViews>
  <sheetFormatPr baseColWidth="10" defaultRowHeight="12.75" x14ac:dyDescent="0.2"/>
  <cols>
    <col min="1" max="1" width="26.5703125" customWidth="1"/>
  </cols>
  <sheetData>
    <row r="2" spans="1:7" x14ac:dyDescent="0.2">
      <c r="A2" s="69" t="s">
        <v>100</v>
      </c>
      <c r="B2" s="69"/>
      <c r="C2" s="69"/>
      <c r="D2" s="69"/>
      <c r="E2" s="69"/>
      <c r="F2" s="69"/>
      <c r="G2" s="69"/>
    </row>
    <row r="4" spans="1:7" x14ac:dyDescent="0.2">
      <c r="A4" s="49" t="s">
        <v>99</v>
      </c>
      <c r="B4">
        <v>2</v>
      </c>
    </row>
    <row r="6" spans="1:7" x14ac:dyDescent="0.2">
      <c r="A6" s="70" t="s">
        <v>95</v>
      </c>
      <c r="B6">
        <f>SUM(B7:B8)</f>
        <v>0</v>
      </c>
      <c r="D6" s="71" t="s">
        <v>98</v>
      </c>
      <c r="E6" s="72">
        <v>0.05</v>
      </c>
    </row>
    <row r="7" spans="1:7" x14ac:dyDescent="0.2">
      <c r="A7" s="49" t="s">
        <v>96</v>
      </c>
      <c r="B7">
        <v>300</v>
      </c>
    </row>
    <row r="8" spans="1:7" x14ac:dyDescent="0.2">
      <c r="A8" s="49" t="s">
        <v>63</v>
      </c>
      <c r="B8">
        <v>100</v>
      </c>
    </row>
    <row r="9" spans="1:7" x14ac:dyDescent="0.2">
      <c r="D9" s="73" t="s">
        <v>97</v>
      </c>
      <c r="E9">
        <f>(($B$8/$B$4)+$B$7)*$E$6</f>
        <v>17.5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Licensing info</vt:lpstr>
      <vt:lpstr>readme.txt</vt:lpstr>
      <vt:lpstr>User Manual</vt:lpstr>
      <vt:lpstr>Costs and Benefits</vt:lpstr>
      <vt:lpstr>Break-Even Analysis</vt:lpstr>
      <vt:lpstr>Payback Analysis</vt:lpstr>
      <vt:lpstr>NPV</vt:lpstr>
      <vt:lpstr>NPV2 - ROI</vt:lpstr>
      <vt:lpstr>Breakdown costs and benefits</vt:lpstr>
      <vt:lpstr>Pay per use simulation</vt:lpstr>
      <vt:lpstr>Freemium model</vt:lpstr>
      <vt:lpstr>Tiered model</vt:lpstr>
      <vt:lpstr>Summary</vt:lpstr>
    </vt:vector>
  </TitlesOfParts>
  <Company>CSUS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Spiros Velianitis</dc:creator>
  <cp:lastModifiedBy>Orue-Echevarria Arrieta, Leire</cp:lastModifiedBy>
  <dcterms:created xsi:type="dcterms:W3CDTF">2001-04-02T12:05:25Z</dcterms:created>
  <dcterms:modified xsi:type="dcterms:W3CDTF">2015-03-14T10:52:40Z</dcterms:modified>
</cp:coreProperties>
</file>