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\Production\ColumbusCare\"/>
    </mc:Choice>
  </mc:AlternateContent>
  <bookViews>
    <workbookView xWindow="0" yWindow="0" windowWidth="15360" windowHeight="7515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17" i="2" l="1"/>
  <c r="E24" i="2" l="1"/>
  <c r="D24" i="2"/>
  <c r="E23" i="2"/>
  <c r="D23" i="2"/>
  <c r="E22" i="2"/>
  <c r="D22" i="2"/>
  <c r="D6" i="2"/>
  <c r="D16" i="2"/>
  <c r="D15" i="2"/>
  <c r="D14" i="2"/>
  <c r="D13" i="2"/>
  <c r="D12" i="2"/>
  <c r="D11" i="2"/>
  <c r="D10" i="2"/>
  <c r="D9" i="2"/>
  <c r="D8" i="2"/>
  <c r="D7" i="2"/>
  <c r="D5" i="2"/>
  <c r="E19" i="2" l="1"/>
  <c r="E21" i="2" s="1"/>
  <c r="E26" i="2" s="1"/>
  <c r="D19" i="2"/>
  <c r="D21" i="2" s="1"/>
  <c r="D26" i="2" s="1"/>
  <c r="D20" i="2" l="1"/>
  <c r="D25" i="2" s="1"/>
  <c r="D27" i="2" s="1"/>
  <c r="D28" i="2" s="1"/>
  <c r="E20" i="2"/>
  <c r="E25" i="2" s="1"/>
  <c r="E27" i="2" s="1"/>
  <c r="E28" i="2" s="1"/>
</calcChain>
</file>

<file path=xl/sharedStrings.xml><?xml version="1.0" encoding="utf-8"?>
<sst xmlns="http://schemas.openxmlformats.org/spreadsheetml/2006/main" count="72" uniqueCount="45">
  <si>
    <t>Используемые модули</t>
  </si>
  <si>
    <t>Среднее кол-во запросов в месяц</t>
  </si>
  <si>
    <t>Параметр</t>
  </si>
  <si>
    <t>Нет</t>
  </si>
  <si>
    <t>Min</t>
  </si>
  <si>
    <t>Max</t>
  </si>
  <si>
    <t>График поддержки</t>
  </si>
  <si>
    <t>8х5</t>
  </si>
  <si>
    <t>24х7</t>
  </si>
  <si>
    <t>Да</t>
  </si>
  <si>
    <t>Бюджетирование</t>
  </si>
  <si>
    <t>Основные средства</t>
  </si>
  <si>
    <t>Закупки</t>
  </si>
  <si>
    <t>Продажи и маркетинг</t>
  </si>
  <si>
    <t>Розничная торговля</t>
  </si>
  <si>
    <t>Сводное планирование</t>
  </si>
  <si>
    <t>Управление складом</t>
  </si>
  <si>
    <t>Управление производством</t>
  </si>
  <si>
    <t>Расчеты с персоналом и кадры</t>
  </si>
  <si>
    <t>Налоговый учет</t>
  </si>
  <si>
    <t>Трудоемкость 1 запроса, час</t>
  </si>
  <si>
    <t xml:space="preserve">Кол-во сотрудников </t>
  </si>
  <si>
    <t>Цена сотрудника руб/ месяц</t>
  </si>
  <si>
    <t>Стоимость поддержки руб./месяц</t>
  </si>
  <si>
    <t>час / день</t>
  </si>
  <si>
    <t>час /пиковый час</t>
  </si>
  <si>
    <t>в день</t>
  </si>
  <si>
    <t>в пиковый час</t>
  </si>
  <si>
    <t xml:space="preserve"> дней / месяц</t>
  </si>
  <si>
    <t>Кол-во рабочих</t>
  </si>
  <si>
    <t>час/ день</t>
  </si>
  <si>
    <t>Утилизация</t>
  </si>
  <si>
    <t>Итого</t>
  </si>
  <si>
    <t>Макс кол-во рабочих часов</t>
  </si>
  <si>
    <t xml:space="preserve"> в день</t>
  </si>
  <si>
    <t>Загрузка сотрудников</t>
  </si>
  <si>
    <t xml:space="preserve">Кол-во запросов в течении 1 часа в периоды пиковой нагрузки </t>
  </si>
  <si>
    <t>Мультипликатор кол-ва сотрудников</t>
  </si>
  <si>
    <t>Сложность</t>
  </si>
  <si>
    <t>Какие запросы передаются в Columbus</t>
  </si>
  <si>
    <t>Все запросы пользователей</t>
  </si>
  <si>
    <t>Не решенные 1-ой линией поддержки</t>
  </si>
  <si>
    <t xml:space="preserve">Интеграция &gt; </t>
  </si>
  <si>
    <t>Кол-во систем, интегрированных с ERP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</si>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</sst>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_₽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" xfId="0" applyBorder="1" applyAlignment="1">
      <alignment vertical="center"/>
    </xf>
    <xf numFmtId="0" fontId="0" fillId="0" borderId="24" xfId="0" applyBorder="1"/>
    <xf numFmtId="0" fontId="0" fillId="0" borderId="5" xfId="0" applyFill="1" applyBorder="1"/>
    <xf numFmtId="0" fontId="0" fillId="2" borderId="8" xfId="0" applyFill="1" applyBorder="1"/>
    <xf numFmtId="0" fontId="0" fillId="2" borderId="8" xfId="0" applyFill="1" applyBorder="1" applyAlignment="1">
      <alignment vertical="center" wrapText="1"/>
    </xf>
    <xf numFmtId="0" fontId="0" fillId="2" borderId="11" xfId="0" applyFill="1" applyBorder="1"/>
    <xf numFmtId="0" fontId="0" fillId="3" borderId="5" xfId="0" applyFill="1" applyBorder="1"/>
    <xf numFmtId="0" fontId="1" fillId="3" borderId="2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3" borderId="12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10" xfId="0" applyFill="1" applyBorder="1"/>
    <xf numFmtId="0" fontId="0" fillId="3" borderId="3" xfId="0" applyFill="1" applyBorder="1"/>
    <xf numFmtId="0" fontId="0" fillId="2" borderId="34" xfId="0" applyFill="1" applyBorder="1"/>
    <xf numFmtId="0" fontId="0" fillId="3" borderId="9" xfId="0" applyFill="1" applyBorder="1"/>
    <xf numFmtId="0" fontId="0" fillId="3" borderId="27" xfId="0" applyFill="1" applyBorder="1"/>
    <xf numFmtId="0" fontId="1" fillId="3" borderId="27" xfId="0" applyFont="1" applyFill="1" applyBorder="1"/>
    <xf numFmtId="0" fontId="1" fillId="3" borderId="33" xfId="0" applyFont="1" applyFill="1" applyBorder="1"/>
    <xf numFmtId="0" fontId="0" fillId="0" borderId="3" xfId="0" applyFill="1" applyBorder="1"/>
    <xf numFmtId="164" fontId="0" fillId="0" borderId="32" xfId="0" applyNumberFormat="1" applyFill="1" applyBorder="1"/>
    <xf numFmtId="0" fontId="1" fillId="3" borderId="23" xfId="0" applyFont="1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2" fontId="0" fillId="0" borderId="1" xfId="0" applyNumberFormat="1" applyFill="1" applyBorder="1"/>
    <xf numFmtId="165" fontId="0" fillId="0" borderId="1" xfId="0" applyNumberFormat="1" applyFill="1" applyBorder="1"/>
    <xf numFmtId="0" fontId="0" fillId="4" borderId="7" xfId="0" applyFill="1" applyBorder="1" applyAlignment="1">
      <alignment wrapText="1"/>
    </xf>
    <xf numFmtId="0" fontId="0" fillId="4" borderId="1" xfId="0" applyFill="1" applyBorder="1"/>
    <xf numFmtId="0" fontId="0" fillId="4" borderId="8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13" xfId="0" applyFill="1" applyBorder="1" applyAlignment="1">
      <alignment wrapText="1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1" fillId="4" borderId="25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7" xfId="0" applyFill="1" applyBorder="1"/>
    <xf numFmtId="0" fontId="0" fillId="4" borderId="0" xfId="0" applyFill="1"/>
    <xf numFmtId="0" fontId="0" fillId="4" borderId="9" xfId="0" applyFill="1" applyBorder="1"/>
    <xf numFmtId="0" fontId="0" fillId="4" borderId="26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27" xfId="0" applyFill="1" applyBorder="1"/>
    <xf numFmtId="0" fontId="0" fillId="4" borderId="32" xfId="0" applyFill="1" applyBorder="1"/>
    <xf numFmtId="164" fontId="0" fillId="4" borderId="22" xfId="0" applyNumberFormat="1" applyFill="1" applyBorder="1"/>
    <xf numFmtId="0" fontId="0" fillId="4" borderId="31" xfId="0" applyFill="1" applyBorder="1"/>
    <xf numFmtId="0" fontId="0" fillId="4" borderId="33" xfId="0" applyFill="1" applyBorder="1"/>
    <xf numFmtId="0" fontId="0" fillId="4" borderId="28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3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2" fontId="0" fillId="5" borderId="1" xfId="0" applyNumberFormat="1" applyFill="1" applyBorder="1"/>
    <xf numFmtId="165" fontId="0" fillId="5" borderId="1" xfId="0" applyNumberFormat="1" applyFill="1" applyBorder="1"/>
    <xf numFmtId="0" fontId="0" fillId="5" borderId="2" xfId="0" applyFill="1" applyBorder="1"/>
    <xf numFmtId="165" fontId="0" fillId="5" borderId="4" xfId="0" applyNumberFormat="1" applyFill="1" applyBorder="1"/>
    <xf numFmtId="165" fontId="0" fillId="5" borderId="35" xfId="0" applyNumberFormat="1" applyFill="1" applyBorder="1"/>
    <xf numFmtId="164" fontId="0" fillId="3" borderId="32" xfId="0" applyNumberFormat="1" applyFill="1" applyBorder="1"/>
    <xf numFmtId="164" fontId="0" fillId="3" borderId="33" xfId="0" applyNumberFormat="1" applyFill="1" applyBorder="1"/>
    <xf numFmtId="2" fontId="0" fillId="5" borderId="36" xfId="0" applyNumberFormat="1" applyFill="1" applyBorder="1"/>
    <xf numFmtId="0" fontId="0" fillId="5" borderId="3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18" sqref="H18"/>
    </sheetView>
  </sheetViews>
  <sheetFormatPr defaultRowHeight="15" x14ac:dyDescent="0.25"/>
  <cols>
    <col min="1" max="1" width="14.7109375" customWidth="1"/>
    <col min="2" max="2" width="58.140625" customWidth="1"/>
    <col min="3" max="3" width="19.28515625" customWidth="1"/>
    <col min="4" max="4" width="8.85546875" customWidth="1"/>
    <col min="5" max="5" width="14.85546875" customWidth="1"/>
    <col min="6" max="6" width="11.42578125" customWidth="1"/>
    <col min="7" max="7" width="17.5703125" customWidth="1"/>
    <col min="8" max="8" width="19.28515625" customWidth="1"/>
    <col min="9" max="9" width="13.5703125" customWidth="1"/>
    <col min="10" max="10" width="9.28515625" customWidth="1"/>
  </cols>
  <sheetData>
    <row r="1" spans="1:10" ht="15.75" thickBot="1" x14ac:dyDescent="0.3">
      <c r="F1" s="3"/>
      <c r="G1" s="4"/>
      <c r="H1" s="37" t="s">
        <v>37</v>
      </c>
      <c r="I1" s="38" t="s">
        <v>29</v>
      </c>
      <c r="J1" s="39"/>
    </row>
    <row r="2" spans="1:10" ht="14.25" customHeight="1" x14ac:dyDescent="0.25">
      <c r="A2" s="12"/>
      <c r="B2" s="13" t="s">
        <v>2</v>
      </c>
      <c r="C2" s="14" t="s">
        <v>44</v>
      </c>
      <c r="F2" s="5"/>
      <c r="G2" s="1"/>
      <c r="H2" s="40"/>
      <c r="I2" s="41" t="s">
        <v>28</v>
      </c>
      <c r="J2" s="33" t="s">
        <v>30</v>
      </c>
    </row>
    <row r="3" spans="1:10" x14ac:dyDescent="0.25">
      <c r="A3" s="15"/>
      <c r="B3" s="16" t="s">
        <v>1</v>
      </c>
      <c r="C3" s="9">
        <f>183</f>
        <v>183</v>
      </c>
      <c r="D3" s="2"/>
      <c r="E3" s="2"/>
      <c r="F3" s="31" t="s">
        <v>6</v>
      </c>
      <c r="G3" s="32" t="s">
        <v>7</v>
      </c>
      <c r="H3" s="32">
        <v>1</v>
      </c>
      <c r="I3" s="32">
        <v>21</v>
      </c>
      <c r="J3" s="33">
        <v>8</v>
      </c>
    </row>
    <row r="4" spans="1:10" ht="15.75" thickBot="1" x14ac:dyDescent="0.3">
      <c r="A4" s="15"/>
      <c r="B4" s="16" t="s">
        <v>36</v>
      </c>
      <c r="C4" s="9">
        <v>2</v>
      </c>
      <c r="F4" s="34"/>
      <c r="G4" s="35" t="s">
        <v>8</v>
      </c>
      <c r="H4" s="35">
        <v>1.5</v>
      </c>
      <c r="I4" s="35">
        <v>30</v>
      </c>
      <c r="J4" s="36">
        <v>24</v>
      </c>
    </row>
    <row r="5" spans="1:10" ht="32.25" customHeight="1" thickBot="1" x14ac:dyDescent="0.3">
      <c r="A5" s="15"/>
      <c r="B5" s="17" t="s">
        <v>39</v>
      </c>
      <c r="C5" s="10" t="s">
        <v>41</v>
      </c>
      <c r="D5" s="71">
        <f>IF(C5=G$6,1,I7)</f>
        <v>1.5</v>
      </c>
      <c r="E5" s="2"/>
      <c r="F5" s="1"/>
      <c r="G5" s="3"/>
      <c r="H5" s="7"/>
      <c r="I5" s="45" t="s">
        <v>38</v>
      </c>
    </row>
    <row r="6" spans="1:10" x14ac:dyDescent="0.25">
      <c r="A6" s="15"/>
      <c r="B6" s="16" t="s">
        <v>6</v>
      </c>
      <c r="C6" s="9" t="s">
        <v>8</v>
      </c>
      <c r="D6" s="75">
        <f>IF(C$6=G$3,I$3,I$4)</f>
        <v>30</v>
      </c>
      <c r="E6" s="8"/>
      <c r="F6" s="42" t="s">
        <v>38</v>
      </c>
      <c r="G6" s="48" t="s">
        <v>40</v>
      </c>
      <c r="H6" s="32"/>
      <c r="I6" s="46">
        <v>1</v>
      </c>
      <c r="J6" s="49" t="s">
        <v>9</v>
      </c>
    </row>
    <row r="7" spans="1:10" ht="15.75" thickBot="1" x14ac:dyDescent="0.3">
      <c r="A7" s="27" t="s">
        <v>0</v>
      </c>
      <c r="B7" s="16" t="s">
        <v>10</v>
      </c>
      <c r="C7" s="9" t="s">
        <v>3</v>
      </c>
      <c r="D7" s="76" t="str">
        <f>IF(C7=J$7,"нет",F7)</f>
        <v>нет</v>
      </c>
      <c r="E7" s="48" t="s">
        <v>10</v>
      </c>
      <c r="F7" s="43">
        <v>1</v>
      </c>
      <c r="G7" s="50" t="s">
        <v>41</v>
      </c>
      <c r="H7" s="51"/>
      <c r="I7" s="47">
        <v>1.5</v>
      </c>
      <c r="J7" s="49" t="s">
        <v>3</v>
      </c>
    </row>
    <row r="8" spans="1:10" ht="15" customHeight="1" thickBot="1" x14ac:dyDescent="0.3">
      <c r="A8" s="28"/>
      <c r="B8" s="16" t="s">
        <v>12</v>
      </c>
      <c r="C8" s="9" t="s">
        <v>9</v>
      </c>
      <c r="D8" s="76">
        <f t="shared" ref="D8:D16" si="0">IF(C8=J$7,"нет",F8)</f>
        <v>1</v>
      </c>
      <c r="E8" s="48" t="s">
        <v>12</v>
      </c>
      <c r="F8" s="43">
        <v>1</v>
      </c>
      <c r="G8" s="52" t="s">
        <v>31</v>
      </c>
      <c r="H8" s="53">
        <v>0.75</v>
      </c>
    </row>
    <row r="9" spans="1:10" ht="15.75" thickBot="1" x14ac:dyDescent="0.3">
      <c r="A9" s="28"/>
      <c r="B9" s="16" t="s">
        <v>13</v>
      </c>
      <c r="C9" s="9" t="s">
        <v>9</v>
      </c>
      <c r="D9" s="76">
        <f t="shared" si="0"/>
        <v>1</v>
      </c>
      <c r="E9" s="48" t="s">
        <v>13</v>
      </c>
      <c r="F9" s="43">
        <v>1</v>
      </c>
      <c r="G9" s="54" t="s">
        <v>22</v>
      </c>
      <c r="H9" s="55"/>
      <c r="I9" s="58">
        <v>120000</v>
      </c>
    </row>
    <row r="10" spans="1:10" ht="15.75" thickBot="1" x14ac:dyDescent="0.3">
      <c r="A10" s="28"/>
      <c r="B10" s="16" t="s">
        <v>14</v>
      </c>
      <c r="C10" s="9" t="s">
        <v>3</v>
      </c>
      <c r="D10" s="76" t="str">
        <f t="shared" si="0"/>
        <v>нет</v>
      </c>
      <c r="E10" s="48" t="s">
        <v>14</v>
      </c>
      <c r="F10" s="43">
        <v>2</v>
      </c>
      <c r="G10" s="52" t="s">
        <v>20</v>
      </c>
      <c r="H10" s="55"/>
      <c r="I10" s="59">
        <v>0.2</v>
      </c>
      <c r="J10" s="61">
        <v>0.4</v>
      </c>
    </row>
    <row r="11" spans="1:10" ht="15.75" thickBot="1" x14ac:dyDescent="0.3">
      <c r="A11" s="28"/>
      <c r="B11" s="16" t="s">
        <v>15</v>
      </c>
      <c r="C11" s="9" t="s">
        <v>3</v>
      </c>
      <c r="D11" s="76" t="str">
        <f t="shared" si="0"/>
        <v>нет</v>
      </c>
      <c r="E11" s="48" t="s">
        <v>15</v>
      </c>
      <c r="F11" s="43">
        <v>2</v>
      </c>
      <c r="G11" s="56" t="s">
        <v>42</v>
      </c>
      <c r="H11" s="57">
        <v>2</v>
      </c>
      <c r="I11" s="60">
        <v>1.5</v>
      </c>
    </row>
    <row r="12" spans="1:10" x14ac:dyDescent="0.25">
      <c r="A12" s="28"/>
      <c r="B12" s="16" t="s">
        <v>16</v>
      </c>
      <c r="C12" s="9" t="s">
        <v>3</v>
      </c>
      <c r="D12" s="76" t="str">
        <f t="shared" si="0"/>
        <v>нет</v>
      </c>
      <c r="E12" s="48" t="s">
        <v>16</v>
      </c>
      <c r="F12" s="43">
        <v>2</v>
      </c>
    </row>
    <row r="13" spans="1:10" x14ac:dyDescent="0.25">
      <c r="A13" s="28"/>
      <c r="B13" s="16" t="s">
        <v>17</v>
      </c>
      <c r="C13" s="9" t="s">
        <v>3</v>
      </c>
      <c r="D13" s="76" t="str">
        <f t="shared" si="0"/>
        <v>нет</v>
      </c>
      <c r="E13" s="48" t="s">
        <v>17</v>
      </c>
      <c r="F13" s="43">
        <v>2</v>
      </c>
    </row>
    <row r="14" spans="1:10" x14ac:dyDescent="0.25">
      <c r="A14" s="28"/>
      <c r="B14" s="16" t="s">
        <v>18</v>
      </c>
      <c r="C14" s="9" t="s">
        <v>3</v>
      </c>
      <c r="D14" s="76" t="str">
        <f t="shared" si="0"/>
        <v>нет</v>
      </c>
      <c r="E14" s="48" t="s">
        <v>18</v>
      </c>
      <c r="F14" s="43">
        <v>2</v>
      </c>
    </row>
    <row r="15" spans="1:10" x14ac:dyDescent="0.25">
      <c r="A15" s="28"/>
      <c r="B15" s="16" t="s">
        <v>11</v>
      </c>
      <c r="C15" s="9" t="s">
        <v>9</v>
      </c>
      <c r="D15" s="76">
        <f t="shared" si="0"/>
        <v>1</v>
      </c>
      <c r="E15" s="48" t="s">
        <v>11</v>
      </c>
      <c r="F15" s="43">
        <v>1</v>
      </c>
    </row>
    <row r="16" spans="1:10" ht="15.75" thickBot="1" x14ac:dyDescent="0.3">
      <c r="A16" s="28"/>
      <c r="B16" s="19" t="s">
        <v>19</v>
      </c>
      <c r="C16" s="20" t="s">
        <v>9</v>
      </c>
      <c r="D16" s="76">
        <f t="shared" si="0"/>
        <v>2</v>
      </c>
      <c r="E16" s="50" t="s">
        <v>19</v>
      </c>
      <c r="F16" s="44">
        <v>2</v>
      </c>
    </row>
    <row r="17" spans="1:5" ht="15.75" thickBot="1" x14ac:dyDescent="0.3">
      <c r="A17" s="21"/>
      <c r="B17" s="18" t="s">
        <v>43</v>
      </c>
      <c r="C17" s="11">
        <v>2</v>
      </c>
      <c r="D17" s="72">
        <f>IF(C17&gt;H$11,I11,1)</f>
        <v>1</v>
      </c>
    </row>
    <row r="18" spans="1:5" ht="15.75" thickBot="1" x14ac:dyDescent="0.3">
      <c r="D18" s="23" t="s">
        <v>4</v>
      </c>
      <c r="E18" s="24" t="s">
        <v>5</v>
      </c>
    </row>
    <row r="19" spans="1:5" x14ac:dyDescent="0.25">
      <c r="A19" s="6"/>
      <c r="B19" s="62" t="s">
        <v>20</v>
      </c>
      <c r="C19" s="29"/>
      <c r="D19" s="70">
        <f>AVERAGE($D7:$D16)*I10*$D5*D17</f>
        <v>0.375</v>
      </c>
      <c r="E19" s="70">
        <f>AVERAGE($D7:$D16)*J10*$D5*D17</f>
        <v>0.75</v>
      </c>
    </row>
    <row r="20" spans="1:5" x14ac:dyDescent="0.25">
      <c r="A20" s="64" t="s">
        <v>35</v>
      </c>
      <c r="B20" s="62" t="s">
        <v>24</v>
      </c>
      <c r="C20" s="29"/>
      <c r="D20" s="68">
        <f t="shared" ref="D20:E20" si="1">$C3/$D6*D19</f>
        <v>2.2874999999999996</v>
      </c>
      <c r="E20" s="68">
        <f t="shared" si="1"/>
        <v>4.5749999999999993</v>
      </c>
    </row>
    <row r="21" spans="1:5" x14ac:dyDescent="0.25">
      <c r="A21" s="65"/>
      <c r="B21" s="62" t="s">
        <v>25</v>
      </c>
      <c r="C21" s="29"/>
      <c r="D21" s="68">
        <f t="shared" ref="D21:E21" si="2">$C4*D19</f>
        <v>0.75</v>
      </c>
      <c r="E21" s="68">
        <f t="shared" si="2"/>
        <v>1.5</v>
      </c>
    </row>
    <row r="22" spans="1:5" x14ac:dyDescent="0.25">
      <c r="A22" s="64" t="s">
        <v>33</v>
      </c>
      <c r="B22" s="62" t="s">
        <v>34</v>
      </c>
      <c r="C22" s="29"/>
      <c r="D22" s="68">
        <f t="shared" ref="D22:E22" si="3">IF($C$6=$G$3,$J$3,$J$4)*$H8</f>
        <v>18</v>
      </c>
      <c r="E22" s="68">
        <f t="shared" si="3"/>
        <v>18</v>
      </c>
    </row>
    <row r="23" spans="1:5" x14ac:dyDescent="0.25">
      <c r="A23" s="65"/>
      <c r="B23" s="62" t="s">
        <v>27</v>
      </c>
      <c r="C23" s="29"/>
      <c r="D23" s="68">
        <f t="shared" ref="D23:E23" si="4">$H8</f>
        <v>0.75</v>
      </c>
      <c r="E23" s="68">
        <f t="shared" si="4"/>
        <v>0.75</v>
      </c>
    </row>
    <row r="24" spans="1:5" x14ac:dyDescent="0.25">
      <c r="A24" s="66"/>
      <c r="B24" s="62" t="s">
        <v>37</v>
      </c>
      <c r="C24" s="29"/>
      <c r="D24" s="68">
        <f t="shared" ref="D24:E24" si="5">IF($C$6=$G$3,$H$3,$H$4)</f>
        <v>1.5</v>
      </c>
      <c r="E24" s="68">
        <f t="shared" si="5"/>
        <v>1.5</v>
      </c>
    </row>
    <row r="25" spans="1:5" x14ac:dyDescent="0.25">
      <c r="A25" s="67" t="s">
        <v>21</v>
      </c>
      <c r="B25" s="62" t="s">
        <v>26</v>
      </c>
      <c r="C25" s="30"/>
      <c r="D25" s="69">
        <f t="shared" ref="D25:E25" si="6">IF(D20/D22&lt;0.44,0.5,ROUNDUP(D20/D22,0))*D24</f>
        <v>0.75</v>
      </c>
      <c r="E25" s="69">
        <f t="shared" si="6"/>
        <v>0.75</v>
      </c>
    </row>
    <row r="26" spans="1:5" x14ac:dyDescent="0.25">
      <c r="A26" s="67"/>
      <c r="B26" s="62" t="s">
        <v>27</v>
      </c>
      <c r="C26" s="30"/>
      <c r="D26" s="69">
        <f t="shared" ref="D26:E26" si="7">IF(D21/D23&lt;0.44,0.5,ROUNDUP(D21/D23,0))</f>
        <v>1</v>
      </c>
      <c r="E26" s="69">
        <f t="shared" si="7"/>
        <v>2</v>
      </c>
    </row>
    <row r="27" spans="1:5" ht="15.75" thickBot="1" x14ac:dyDescent="0.3">
      <c r="A27" s="67"/>
      <c r="B27" s="63" t="s">
        <v>32</v>
      </c>
      <c r="C27" s="25"/>
      <c r="D27" s="63">
        <f t="shared" ref="D27:E27" si="8">MAX(D25,D26)</f>
        <v>1</v>
      </c>
      <c r="E27" s="63">
        <f t="shared" si="8"/>
        <v>2</v>
      </c>
    </row>
    <row r="28" spans="1:5" ht="15.75" thickBot="1" x14ac:dyDescent="0.3">
      <c r="B28" s="22" t="s">
        <v>23</v>
      </c>
      <c r="C28" s="26"/>
      <c r="D28" s="73">
        <f t="shared" ref="D28:E28" si="9">D27*$I9</f>
        <v>120000</v>
      </c>
      <c r="E28" s="74">
        <f t="shared" si="9"/>
        <v>240000</v>
      </c>
    </row>
  </sheetData>
  <mergeCells count="7">
    <mergeCell ref="H1:H2"/>
    <mergeCell ref="I1:J1"/>
    <mergeCell ref="A25:A27"/>
    <mergeCell ref="A20:A21"/>
    <mergeCell ref="A7:A16"/>
    <mergeCell ref="A22:A23"/>
    <mergeCell ref="F3:F4"/>
  </mergeCells>
  <dataValidations count="3">
    <dataValidation type="list" allowBlank="1" showInputMessage="1" showErrorMessage="1" sqref="C6">
      <formula1>$G$3:$G$4</formula1>
    </dataValidation>
    <dataValidation type="list" allowBlank="1" showInputMessage="1" showErrorMessage="1" sqref="C7:C16">
      <formula1>$J$6:$J$7</formula1>
    </dataValidation>
    <dataValidation type="list" allowBlank="1" showInputMessage="1" showErrorMessage="1" sqref="C5">
      <formula1>$G$6:$G$7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Sidorov (SERS.RU)</dc:creator>
  <cp:lastModifiedBy>Sergey Sidorov (SERS.RU)</cp:lastModifiedBy>
  <cp:lastPrinted>2015-01-14T12:14:50Z</cp:lastPrinted>
  <dcterms:created xsi:type="dcterms:W3CDTF">2015-01-13T10:01:41Z</dcterms:created>
  <dcterms:modified xsi:type="dcterms:W3CDTF">2015-05-06T08:28:11Z</dcterms:modified>
</cp:coreProperties>
</file>